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3.vml" ContentType="application/vnd.openxmlformats-officedocument.vmlDrawing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Hardware" sheetId="2" state="visible" r:id="rId4"/>
    <sheet name="Cloud" sheetId="3" state="visible" r:id="rId5"/>
    <sheet name="ROI" sheetId="4" state="visible" r:id="rId6"/>
    <sheet name="Avito" sheetId="5" state="visible" r:id="rId7"/>
    <sheet name="Sources" sheetId="6" state="visible" r:id="rId8"/>
  </sheets>
  <definedNames>
    <definedName function="false" hidden="true" localSheetId="0" name="_xlnm._FilterDatabase" vbProcedure="false">Assumptions!$A$1:$G$34</definedName>
    <definedName function="false" hidden="true" localSheetId="4" name="_xlnm._FilterDatabase" vbProcedure="false">Avito!$A$1:$L$16</definedName>
    <definedName function="false" hidden="true" localSheetId="2" name="_xlnm._FilterDatabase" vbProcedure="false">Cloud!$A$1:$J$28</definedName>
    <definedName function="false" hidden="true" localSheetId="1" name="_xlnm._FilterDatabase" vbProcedure="false">Hardware!$A$1:$P$12</definedName>
    <definedName function="false" hidden="true" localSheetId="3" name="_xlnm._FilterDatabase" vbProcedure="false">ROI!$A$1:$G$45</definedName>
    <definedName function="false" hidden="true" localSheetId="5" name="_xlnm._FilterDatabase" vbProcedure="false">Sources!$A$1:$G$42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6" authorId="0">
      <text>
        <r>
          <rPr>
            <sz val="10"/>
            <rFont val="Arial"/>
            <family val="2"/>
          </rPr>
          <t xml:space="preserve">ЦБ РФ, курс на 09.09.2026</t>
        </r>
      </text>
    </comment>
    <comment ref="B7" authorId="0">
      <text>
        <r>
          <rPr>
            <sz val="10"/>
            <rFont val="Arial"/>
            <family val="2"/>
          </rPr>
          <t xml:space="preserve">Не включает UPS/NAS/монтаж</t>
        </r>
      </text>
    </comment>
    <comment ref="B16" authorId="0">
      <text>
        <r>
          <rPr>
            <sz val="10"/>
            <rFont val="Arial"/>
            <family val="2"/>
          </rPr>
          <t xml:space="preserve">Заменить тарифом организации</t>
        </r>
      </text>
    </comment>
    <comment ref="B28" authorId="0">
      <text>
        <r>
          <rPr>
            <sz val="10"/>
            <rFont val="Arial"/>
            <family val="2"/>
          </rPr>
          <t xml:space="preserve">VK L4; Runpod A100 по ЦБ; VK A100 80GB</t>
        </r>
      </text>
    </comment>
    <comment ref="C6" authorId="0">
      <text>
        <r>
          <rPr>
            <sz val="10"/>
            <rFont val="Arial"/>
            <family val="2"/>
          </rPr>
          <t xml:space="preserve">ЦБ РФ, курс на 09.09.2026</t>
        </r>
      </text>
    </comment>
    <comment ref="C7" authorId="0">
      <text>
        <r>
          <rPr>
            <sz val="10"/>
            <rFont val="Arial"/>
            <family val="2"/>
          </rPr>
          <t xml:space="preserve">Не включает UPS/NAS/монтаж</t>
        </r>
      </text>
    </comment>
    <comment ref="C16" authorId="0">
      <text>
        <r>
          <rPr>
            <sz val="10"/>
            <rFont val="Arial"/>
            <family val="2"/>
          </rPr>
          <t xml:space="preserve">Заменить тарифом организации</t>
        </r>
      </text>
    </comment>
    <comment ref="C28" authorId="0">
      <text>
        <r>
          <rPr>
            <sz val="10"/>
            <rFont val="Arial"/>
            <family val="2"/>
          </rPr>
          <t xml:space="preserve">VK L4; Runpod A100 по ЦБ; VK A100 80GB</t>
        </r>
      </text>
    </comment>
    <comment ref="D6" authorId="0">
      <text>
        <r>
          <rPr>
            <sz val="10"/>
            <rFont val="Arial"/>
            <family val="2"/>
          </rPr>
          <t xml:space="preserve">ЦБ РФ, курс на 09.09.2026</t>
        </r>
      </text>
    </comment>
    <comment ref="D7" authorId="0">
      <text>
        <r>
          <rPr>
            <sz val="10"/>
            <rFont val="Arial"/>
            <family val="2"/>
          </rPr>
          <t xml:space="preserve">Не включает UPS/NAS/монтаж</t>
        </r>
      </text>
    </comment>
    <comment ref="D16" authorId="0">
      <text>
        <r>
          <rPr>
            <sz val="10"/>
            <rFont val="Arial"/>
            <family val="2"/>
          </rPr>
          <t xml:space="preserve">Заменить тарифом организации</t>
        </r>
      </text>
    </comment>
    <comment ref="D28" authorId="0">
      <text>
        <r>
          <rPr>
            <sz val="10"/>
            <rFont val="Arial"/>
            <family val="2"/>
          </rPr>
          <t xml:space="preserve">VK L4; Runpod A100 по ЦБ; VK A100 80GB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D5" authorId="0">
      <text>
        <r>
          <rPr>
            <sz val="10"/>
            <rFont val="Arial"/>
            <family val="2"/>
          </rPr>
          <t xml:space="preserve">Цена/допущение: Импорт; распаянная RAM. Дата доступа 2026-09-09.</t>
        </r>
      </text>
    </comment>
    <comment ref="D6" authorId="0">
      <text>
        <r>
          <rPr>
            <sz val="10"/>
            <rFont val="Arial"/>
            <family val="2"/>
          </rPr>
          <t xml:space="preserve">Цена/допущение: ROCm; распаянная RAM. Дата доступа 2026-09-09.</t>
        </r>
      </text>
    </comment>
    <comment ref="D7" authorId="0">
      <text>
        <r>
          <rPr>
            <sz val="10"/>
            <rFont val="Arial"/>
            <family val="2"/>
          </rPr>
          <t xml:space="preserve">Цена/допущение: Старая карта; 350W; цена. Дата доступа 2026-09-09.</t>
        </r>
      </text>
    </comment>
    <comment ref="D8" authorId="0">
      <text>
        <r>
          <rPr>
            <sz val="10"/>
            <rFont val="Arial"/>
            <family val="2"/>
          </rPr>
          <t xml:space="preserve">Цена/допущение: Нет Avito-проверки; гарантия. Дата доступа 2026-09-09.</t>
        </r>
      </text>
    </comment>
    <comment ref="D9" authorId="0">
      <text>
        <r>
          <rPr>
            <sz val="10"/>
            <rFont val="Arial"/>
            <family val="2"/>
          </rPr>
          <t xml:space="preserve">Цена/допущение: Не единая VRAM; PSU/тепло. Дата доступа 2026-09-09.</t>
        </r>
      </text>
    </comment>
    <comment ref="D10" authorId="0">
      <text>
        <r>
          <rPr>
            <sz val="10"/>
            <rFont val="Arial"/>
            <family val="2"/>
          </rPr>
          <t xml:space="preserve">Цена/допущение: Выше лимита; 575W. Дата доступа 2026-09-09.</t>
        </r>
      </text>
    </comment>
    <comment ref="D11" authorId="0">
      <text>
        <r>
          <rPr>
            <sz val="10"/>
            <rFont val="Arial"/>
            <family val="2"/>
          </rPr>
          <t xml:space="preserve">Цена/допущение: Выше лимита. Дата доступа 2026-09-09.</t>
        </r>
      </text>
    </comment>
    <comment ref="D12" authorId="0">
      <text>
        <r>
          <rPr>
            <sz val="10"/>
            <rFont val="Arial"/>
            <family val="2"/>
          </rPr>
          <t xml:space="preserve">Цена/допущение: Выше лимита; premium. Дата доступа 2026-09-09.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D5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  <comment ref="D6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  <comment ref="D7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  <comment ref="D8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  <comment ref="D9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  <comment ref="D10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  <comment ref="D11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  <comment ref="D12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  <comment ref="D13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  <comment ref="D14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  <comment ref="D15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  <comment ref="D16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  <comment ref="D17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  <comment ref="D18" authorId="0">
      <text>
        <r>
          <rPr>
            <sz val="10"/>
            <rFont val="Arial"/>
            <family val="2"/>
          </rPr>
          <t xml:space="preserve">Опубликованный тариф/статус на 2026-09-09; перепроверить перед использованием.</t>
        </r>
      </text>
    </comment>
  </commentList>
</comments>
</file>

<file path=xl/sharedStrings.xml><?xml version="1.0" encoding="utf-8"?>
<sst xmlns="http://schemas.openxmlformats.org/spreadsheetml/2006/main" count="690" uniqueCount="446">
  <si>
    <t xml:space="preserve">TCO/ROI — допущения</t>
  </si>
  <si>
    <t xml:space="preserve">Редактировать жёлтые клетки с синим шрифтом; факты, допущения и формулы разделены.</t>
  </si>
  <si>
    <t xml:space="preserve">Параметр</t>
  </si>
  <si>
    <t xml:space="preserve">Conservative</t>
  </si>
  <si>
    <t xml:space="preserve">Base</t>
  </si>
  <si>
    <t xml:space="preserve">Aggressive</t>
  </si>
  <si>
    <t xml:space="preserve">Ед.</t>
  </si>
  <si>
    <t xml:space="preserve">Тип</t>
  </si>
  <si>
    <t xml:space="preserve">Комментарий / источник</t>
  </si>
  <si>
    <t xml:space="preserve">Дата среза</t>
  </si>
  <si>
    <t xml:space="preserve">2026-09-09</t>
  </si>
  <si>
    <t xml:space="preserve">дата</t>
  </si>
  <si>
    <t xml:space="preserve">Факт</t>
  </si>
  <si>
    <t xml:space="preserve">Дата доступа к источникам</t>
  </si>
  <si>
    <t xml:space="preserve">USD/RUB ЦБ</t>
  </si>
  <si>
    <t xml:space="preserve">₽/$</t>
  </si>
  <si>
    <t xml:space="preserve">ЦБ РФ, курс на 09.09.2026</t>
  </si>
  <si>
    <t xml:space="preserve">Лимит вычислительного оборудования</t>
  </si>
  <si>
    <t xml:space="preserve">₽</t>
  </si>
  <si>
    <t xml:space="preserve">Требование</t>
  </si>
  <si>
    <t xml:space="preserve">Не включает UPS/NAS/монтаж</t>
  </si>
  <si>
    <t xml:space="preserve">Выбранная конфигурация</t>
  </si>
  <si>
    <t xml:space="preserve">Pilot Max+395 64GB</t>
  </si>
  <si>
    <t xml:space="preserve">Max+395 128GB</t>
  </si>
  <si>
    <t xml:space="preserve">RTX 4090 target used/import</t>
  </si>
  <si>
    <t xml:space="preserve">текст</t>
  </si>
  <si>
    <t xml:space="preserve">Допущение</t>
  </si>
  <si>
    <t xml:space="preserve">Aggressive требует подтверждённого предложения</t>
  </si>
  <si>
    <t xml:space="preserve">CAPEX оборудования</t>
  </si>
  <si>
    <t xml:space="preserve">Формула</t>
  </si>
  <si>
    <t xml:space="preserve">Ссылка на Hardware</t>
  </si>
  <si>
    <t xml:space="preserve">UPS</t>
  </si>
  <si>
    <t xml:space="preserve">Подобрать после измерения нагрузки</t>
  </si>
  <si>
    <t xml:space="preserve">NAS / диски / backup media</t>
  </si>
  <si>
    <t xml:space="preserve">NAS не заменяет off-site backup</t>
  </si>
  <si>
    <t xml:space="preserve">Монтаж и сеть</t>
  </si>
  <si>
    <t xml:space="preserve">Электрика, сеть, размещение</t>
  </si>
  <si>
    <t xml:space="preserve">Начальная интеграция</t>
  </si>
  <si>
    <t xml:space="preserve">Контейнеры, RAG, доступы, мониторинг</t>
  </si>
  <si>
    <t xml:space="preserve">Срок полезного использования</t>
  </si>
  <si>
    <t xml:space="preserve">мес.</t>
  </si>
  <si>
    <t xml:space="preserve">Для экономической амортизации</t>
  </si>
  <si>
    <t xml:space="preserve">Остаточная стоимость</t>
  </si>
  <si>
    <t xml:space="preserve">% CAPEX</t>
  </si>
  <si>
    <t xml:space="preserve">Не гарантированная цена перепродажи</t>
  </si>
  <si>
    <t xml:space="preserve">Электроэнергия</t>
  </si>
  <si>
    <t xml:space="preserve">₽/кВт·ч</t>
  </si>
  <si>
    <t xml:space="preserve">Заменить тарифом организации</t>
  </si>
  <si>
    <t xml:space="preserve">Мощность под нагрузкой</t>
  </si>
  <si>
    <t xml:space="preserve">кВт</t>
  </si>
  <si>
    <t xml:space="preserve">Измерить ваттметром</t>
  </si>
  <si>
    <t xml:space="preserve">Нагрузка</t>
  </si>
  <si>
    <t xml:space="preserve">ч/мес.</t>
  </si>
  <si>
    <t xml:space="preserve">GPU/система под рабочей нагрузкой</t>
  </si>
  <si>
    <t xml:space="preserve">Мощность idle</t>
  </si>
  <si>
    <t xml:space="preserve">Остальные часы из 720</t>
  </si>
  <si>
    <t xml:space="preserve">Расчётных часов в месяце</t>
  </si>
  <si>
    <t xml:space="preserve">ч</t>
  </si>
  <si>
    <t xml:space="preserve">30 дней × 24 часа</t>
  </si>
  <si>
    <t xml:space="preserve">Сопровождение</t>
  </si>
  <si>
    <t xml:space="preserve">Обновления, мониторинг, инциденты</t>
  </si>
  <si>
    <t xml:space="preserve">Полная ставка администратора</t>
  </si>
  <si>
    <t xml:space="preserve">₽/ч</t>
  </si>
  <si>
    <t xml:space="preserve">Заменить полной стоимостью труда</t>
  </si>
  <si>
    <t xml:space="preserve">Резервное копирование</t>
  </si>
  <si>
    <t xml:space="preserve">₽/мес.</t>
  </si>
  <si>
    <t xml:space="preserve">Носители/off-site/проверка restore</t>
  </si>
  <si>
    <t xml:space="preserve">Простой</t>
  </si>
  <si>
    <t xml:space="preserve">ч/год</t>
  </si>
  <si>
    <t xml:space="preserve">Не SLA</t>
  </si>
  <si>
    <t xml:space="preserve">Стоимость простоя</t>
  </si>
  <si>
    <t xml:space="preserve">Заменить фактом процесса</t>
  </si>
  <si>
    <t xml:space="preserve">Резерв отказов</t>
  </si>
  <si>
    <t xml:space="preserve">% CAPEX/год</t>
  </si>
  <si>
    <t xml:space="preserve">Ремонт/запчасти/замена</t>
  </si>
  <si>
    <t xml:space="preserve">Остаточный API/облако</t>
  </si>
  <si>
    <t xml:space="preserve">Fallback и задачи, не покрытые локально</t>
  </si>
  <si>
    <t xml:space="preserve">Замещаемый cloud GPU rate</t>
  </si>
  <si>
    <t xml:space="preserve">Факт/выбор</t>
  </si>
  <si>
    <t xml:space="preserve">VK L4; Runpod A100 по ЦБ; VK A100 80GB</t>
  </si>
  <si>
    <t xml:space="preserve">Замещаемые cloud GPU часы</t>
  </si>
  <si>
    <t xml:space="preserve">Измерить в пилоте</t>
  </si>
  <si>
    <t xml:space="preserve">Cloud storage/network</t>
  </si>
  <si>
    <t xml:space="preserve">Диски, egress, IP, snapshots</t>
  </si>
  <si>
    <t xml:space="preserve">Замещаемый API</t>
  </si>
  <si>
    <t xml:space="preserve">Из журнала токенов</t>
  </si>
  <si>
    <t xml:space="preserve">Потенциально сэкономлено труда</t>
  </si>
  <si>
    <t xml:space="preserve">До коэффициента реализации</t>
  </si>
  <si>
    <t xml:space="preserve">Полная ставка сотрудника</t>
  </si>
  <si>
    <t xml:space="preserve">Не зарплата; полная стоимость времени</t>
  </si>
  <si>
    <t xml:space="preserve">Коэффициент реализации</t>
  </si>
  <si>
    <t xml:space="preserve">%</t>
  </si>
  <si>
    <t xml:space="preserve">Доля времени, превращённая в ценность</t>
  </si>
  <si>
    <t xml:space="preserve">Варианты оборудования</t>
  </si>
  <si>
    <t xml:space="preserve">Лимит 500 000 ₽ относится к колонке «Итого оборудование»; инфраструктурные расходы находятся в Assumptions.</t>
  </si>
  <si>
    <t xml:space="preserve">Вариант</t>
  </si>
  <si>
    <t xml:space="preserve">Класс</t>
  </si>
  <si>
    <t xml:space="preserve">Источник цены</t>
  </si>
  <si>
    <t xml:space="preserve">Цена источника</t>
  </si>
  <si>
    <t xml:space="preserve">FX в ₽</t>
  </si>
  <si>
    <t xml:space="preserve">Uplift</t>
  </si>
  <si>
    <t xml:space="preserve">Платформа/SSD, ₽</t>
  </si>
  <si>
    <t xml:space="preserve">Итого оборудование, ₽</t>
  </si>
  <si>
    <t xml:space="preserve">CPU/GPU</t>
  </si>
  <si>
    <t xml:space="preserve">RAM</t>
  </si>
  <si>
    <t xml:space="preserve">SSD</t>
  </si>
  <si>
    <t xml:space="preserve">Память модели</t>
  </si>
  <si>
    <t xml:space="preserve">Норм. ₽/ГБ</t>
  </si>
  <si>
    <t xml:space="preserve">Статус</t>
  </si>
  <si>
    <t xml:space="preserve">Риски</t>
  </si>
  <si>
    <t xml:space="preserve">URL</t>
  </si>
  <si>
    <t xml:space="preserve">Пилотный мини-ПК</t>
  </si>
  <si>
    <t xml:space="preserve">USD</t>
  </si>
  <si>
    <t xml:space="preserve">AMD Ryzen AI Max+ 395 / Radeon 8060S</t>
  </si>
  <si>
    <t xml:space="preserve">64 GB LPDDR5x</t>
  </si>
  <si>
    <t xml:space="preserve">добавляется</t>
  </si>
  <si>
    <t xml:space="preserve">Расчёт из MSRP</t>
  </si>
  <si>
    <t xml:space="preserve">Импорт; распаянная RAM</t>
  </si>
  <si>
    <t xml:space="preserve">https://frame.work/products/desktop-diy-amd-aimax300/configuration/new</t>
  </si>
  <si>
    <t xml:space="preserve">Основная memory-heavy</t>
  </si>
  <si>
    <t xml:space="preserve">128 GB LPDDR5x</t>
  </si>
  <si>
    <t xml:space="preserve">ROCm; распаянная RAM</t>
  </si>
  <si>
    <t xml:space="preserve">RTX 3090 new workstation</t>
  </si>
  <si>
    <t xml:space="preserve">NVIDIA новая</t>
  </si>
  <si>
    <t xml:space="preserve">RUB</t>
  </si>
  <si>
    <t xml:space="preserve">Workstation / RTX 3090</t>
  </si>
  <si>
    <t xml:space="preserve">128 GB</t>
  </si>
  <si>
    <t xml:space="preserve">2 TB</t>
  </si>
  <si>
    <t xml:space="preserve">Публичный ритейл</t>
  </si>
  <si>
    <t xml:space="preserve">Старая карта; 350W; цена</t>
  </si>
  <si>
    <t xml:space="preserve">https://www.regard.ru/catalog?search=RTX%203090</t>
  </si>
  <si>
    <t xml:space="preserve">NVIDIA high-throughput</t>
  </si>
  <si>
    <t xml:space="preserve">Workstation / RTX 4090</t>
  </si>
  <si>
    <t xml:space="preserve">Непроверенное допущение</t>
  </si>
  <si>
    <t xml:space="preserve">Нет Avito-проверки; гарантия</t>
  </si>
  <si>
    <t xml:space="preserve">2×RTX 3090 target used</t>
  </si>
  <si>
    <t xml:space="preserve">NVIDIA multi-GPU</t>
  </si>
  <si>
    <t xml:space="preserve">Workstation / 2×RTX 3090</t>
  </si>
  <si>
    <t xml:space="preserve">Не единая VRAM; PSU/тепло</t>
  </si>
  <si>
    <t xml:space="preserve">RTX 5090 Palit new workstation</t>
  </si>
  <si>
    <t xml:space="preserve">NVIDIA new</t>
  </si>
  <si>
    <t xml:space="preserve">Workstation / RTX 5090</t>
  </si>
  <si>
    <t xml:space="preserve">Выше лимита; 575W</t>
  </si>
  <si>
    <t xml:space="preserve">https://www.regard.ru/catalog?search=RTX%205090</t>
  </si>
  <si>
    <t xml:space="preserve">RTX 4090 AFOX new workstation</t>
  </si>
  <si>
    <t xml:space="preserve">Выше лимита</t>
  </si>
  <si>
    <t xml:space="preserve">https://www.regard.ru/catalog?search=RTX%204090</t>
  </si>
  <si>
    <t xml:space="preserve">RTX 5090 ASUS new workstation</t>
  </si>
  <si>
    <t xml:space="preserve">NVIDIA premium</t>
  </si>
  <si>
    <t xml:space="preserve">Выше лимита; premium</t>
  </si>
  <si>
    <t xml:space="preserve">Cloud и API</t>
  </si>
  <si>
    <t xml:space="preserve">Опубликованные тарифы нормализованы в ₽; курс ЦБ — не гарантия доступности платежа или итогового счёта.</t>
  </si>
  <si>
    <t xml:space="preserve">Провайдер</t>
  </si>
  <si>
    <t xml:space="preserve">Ресурс</t>
  </si>
  <si>
    <t xml:space="preserve">VRAM, ГБ</t>
  </si>
  <si>
    <t xml:space="preserve">Нативный тариф</t>
  </si>
  <si>
    <t xml:space="preserve">Валюта/ед.</t>
  </si>
  <si>
    <t xml:space="preserve">₽/час</t>
  </si>
  <si>
    <t xml:space="preserve">30 дней, ₽</t>
  </si>
  <si>
    <t xml:space="preserve">Ограничения</t>
  </si>
  <si>
    <t xml:space="preserve">VK Cloud</t>
  </si>
  <si>
    <t xml:space="preserve">L4</t>
  </si>
  <si>
    <t xml:space="preserve">RUB/min</t>
  </si>
  <si>
    <t xml:space="preserve">Минимум 1 час; диски/egress отдельно</t>
  </si>
  <si>
    <t xml:space="preserve">https://cloud.vk.ru/pricelist/</t>
  </si>
  <si>
    <t xml:space="preserve">L40S</t>
  </si>
  <si>
    <t xml:space="preserve">Квота и доступность</t>
  </si>
  <si>
    <t xml:space="preserve">A100 80GB</t>
  </si>
  <si>
    <t xml:space="preserve">Квота; storage/network отдельно</t>
  </si>
  <si>
    <t xml:space="preserve">Cloud.ru</t>
  </si>
  <si>
    <t xml:space="preserve">V100</t>
  </si>
  <si>
    <t xml:space="preserve">RUB/hr</t>
  </si>
  <si>
    <t xml:space="preserve">Факт от</t>
  </si>
  <si>
    <t xml:space="preserve">Конфигурация зависит от предложения</t>
  </si>
  <si>
    <t xml:space="preserve">https://cloud.ru/products/vychislitelnyye-moschnosti-s-gpu</t>
  </si>
  <si>
    <t xml:space="preserve">A100</t>
  </si>
  <si>
    <t xml:space="preserve">Конфигурация/квота</t>
  </si>
  <si>
    <t xml:space="preserve">H100</t>
  </si>
  <si>
    <t xml:space="preserve">Burst; высокая стоимость</t>
  </si>
  <si>
    <t xml:space="preserve">Runpod</t>
  </si>
  <si>
    <t xml:space="preserve">RTX 3090</t>
  </si>
  <si>
    <t xml:space="preserve">USD/hr</t>
  </si>
  <si>
    <t xml:space="preserve">USD; зарубежный; storage/egress</t>
  </si>
  <si>
    <t xml:space="preserve">https://www.runpod.io/pricing</t>
  </si>
  <si>
    <t xml:space="preserve">RTX 4090</t>
  </si>
  <si>
    <t xml:space="preserve">USD; доступность динамична</t>
  </si>
  <si>
    <t xml:space="preserve">RTX 5090</t>
  </si>
  <si>
    <t xml:space="preserve">USD; трансграничные данные</t>
  </si>
  <si>
    <t xml:space="preserve">H100 PCIe</t>
  </si>
  <si>
    <t xml:space="preserve">USD; регион/квота</t>
  </si>
  <si>
    <t xml:space="preserve">Selectel</t>
  </si>
  <si>
    <t xml:space="preserve">Dedicated GPU</t>
  </si>
  <si>
    <t xml:space="preserve">по запросу</t>
  </si>
  <si>
    <t xml:space="preserve">Факт доступности</t>
  </si>
  <si>
    <t xml:space="preserve">Цена конкретной GPU не опубликована</t>
  </si>
  <si>
    <t xml:space="preserve">https://selectel.ru/services/dedicated/gpu/</t>
  </si>
  <si>
    <t xml:space="preserve">Yandex Cloud</t>
  </si>
  <si>
    <t xml:space="preserve">GPU VM</t>
  </si>
  <si>
    <t xml:space="preserve">dynamic</t>
  </si>
  <si>
    <t xml:space="preserve">Факт правил</t>
  </si>
  <si>
    <t xml:space="preserve">GPU rate не извлечён; egress отдельно</t>
  </si>
  <si>
    <t xml:space="preserve">https://yandex.cloud/ru/docs/compute/pricing</t>
  </si>
  <si>
    <t xml:space="preserve">Vast.ai</t>
  </si>
  <si>
    <t xml:space="preserve">Marketplace GPU</t>
  </si>
  <si>
    <t xml:space="preserve">Рыночная цена; host risk</t>
  </si>
  <si>
    <t xml:space="preserve">https://vast.ai/pricing</t>
  </si>
  <si>
    <t xml:space="preserve">OpenRouter API — тарифы за 1 млн токенов</t>
  </si>
  <si>
    <t xml:space="preserve">Модель</t>
  </si>
  <si>
    <t xml:space="preserve">Input, $/1M</t>
  </si>
  <si>
    <t xml:space="preserve">Output, $/1M</t>
  </si>
  <si>
    <t xml:space="preserve">Input, ₽/1M</t>
  </si>
  <si>
    <t xml:space="preserve">Output, ₽/1M</t>
  </si>
  <si>
    <t xml:space="preserve">Контекст</t>
  </si>
  <si>
    <t xml:space="preserve">Оговорка</t>
  </si>
  <si>
    <t xml:space="preserve">Qwen3.5-9B</t>
  </si>
  <si>
    <t xml:space="preserve">API fact</t>
  </si>
  <si>
    <t xml:space="preserve">Router/upstream и цены могут меняться</t>
  </si>
  <si>
    <t xml:space="preserve">https://openrouter.ai/api/v1/models</t>
  </si>
  <si>
    <t xml:space="preserve">Qwen3.5-35B-A3B</t>
  </si>
  <si>
    <t xml:space="preserve">DeepSeek V3.2</t>
  </si>
  <si>
    <t xml:space="preserve">Gemini 2.5 Flash</t>
  </si>
  <si>
    <t xml:space="preserve">Claude Sonnet 4.6</t>
  </si>
  <si>
    <t xml:space="preserve">ROI — 12 / 24 / 36 месяцев</t>
  </si>
  <si>
    <t xml:space="preserve">Формульная модель. Payback менее года является условием aggressive, а не обещанием.</t>
  </si>
  <si>
    <t xml:space="preserve">Показатель</t>
  </si>
  <si>
    <t xml:space="preserve">Первоначальная инвестиция</t>
  </si>
  <si>
    <t xml:space="preserve">Оборудование в лимите</t>
  </si>
  <si>
    <t xml:space="preserve">Электричество / месяц</t>
  </si>
  <si>
    <t xml:space="preserve">Сопровождение / месяц</t>
  </si>
  <si>
    <t xml:space="preserve">Backup / месяц</t>
  </si>
  <si>
    <t xml:space="preserve">Простой / месяц</t>
  </si>
  <si>
    <t xml:space="preserve">Резерв отказов / месяц</t>
  </si>
  <si>
    <t xml:space="preserve">Остаточный API / месяц</t>
  </si>
  <si>
    <t xml:space="preserve">On-prem OPEX / месяц</t>
  </si>
  <si>
    <t xml:space="preserve">Cloud GPU / месяц</t>
  </si>
  <si>
    <t xml:space="preserve">API / месяц</t>
  </si>
  <si>
    <t xml:space="preserve">Cloud/API альтернатива / месяц</t>
  </si>
  <si>
    <t xml:space="preserve">Реализуемая экономия труда</t>
  </si>
  <si>
    <t xml:space="preserve">Полная ценность / месяц</t>
  </si>
  <si>
    <t xml:space="preserve">Чистый эффект / месяц</t>
  </si>
  <si>
    <t xml:space="preserve">Payback, месяцев</t>
  </si>
  <si>
    <t xml:space="preserve">Нужно эффекта для 12 мес.</t>
  </si>
  <si>
    <t xml:space="preserve">Разрыв до payback 12 мес.</t>
  </si>
  <si>
    <t xml:space="preserve">Экономическая амортизация / мес.</t>
  </si>
  <si>
    <t xml:space="preserve">Горизонт</t>
  </si>
  <si>
    <t xml:space="preserve">Метрика</t>
  </si>
  <si>
    <t xml:space="preserve">Cash TCO on-prem</t>
  </si>
  <si>
    <t xml:space="preserve">Cloud/API TCO</t>
  </si>
  <si>
    <t xml:space="preserve">Ценность труда</t>
  </si>
  <si>
    <t xml:space="preserve">Чистый экономический эффект</t>
  </si>
  <si>
    <t xml:space="preserve">ROI</t>
  </si>
  <si>
    <t xml:space="preserve">Economic TCO с амортизацией</t>
  </si>
  <si>
    <t xml:space="preserve">Avito — журнал проверки</t>
  </si>
  <si>
    <t xml:space="preserve">Заполнить только через собственную вкладку выделенного MCP browser-avito-main; продавцам не писать.</t>
  </si>
  <si>
    <t xml:space="preserve">ОГРАНИЧЕНИЕ: MCP browser-avito-main недоступен. Общий браузер, Playwright, HTTP и scraping Авито не использовались. Проверенных объявлений: 0.</t>
  </si>
  <si>
    <t xml:space="preserve">Дата доступа</t>
  </si>
  <si>
    <t xml:space="preserve">Цена, ₽</t>
  </si>
  <si>
    <t xml:space="preserve">Город</t>
  </si>
  <si>
    <t xml:space="preserve">Состояние</t>
  </si>
  <si>
    <t xml:space="preserve">CPU</t>
  </si>
  <si>
    <t xml:space="preserve">GPU</t>
  </si>
  <si>
    <t xml:space="preserve">Риски покупки</t>
  </si>
  <si>
    <t xml:space="preserve">Нормализованная цена</t>
  </si>
  <si>
    <t xml:space="preserve">Статус проверки</t>
  </si>
  <si>
    <t xml:space="preserve">Запрет обхода соблюдён; непроверенные объявления не добавлены</t>
  </si>
  <si>
    <t xml:space="preserve">NOT COLLECTED — dedicated MCP unavailable</t>
  </si>
  <si>
    <t xml:space="preserve">Источники</t>
  </si>
  <si>
    <t xml:space="preserve">Прямые ссылки, дата доступа и область применения; рыночные цены требуют повторной проверки.</t>
  </si>
  <si>
    <t xml:space="preserve">ID</t>
  </si>
  <si>
    <t xml:space="preserve">Издатель</t>
  </si>
  <si>
    <t xml:space="preserve">Название</t>
  </si>
  <si>
    <t xml:space="preserve">Дата / доступ</t>
  </si>
  <si>
    <t xml:space="preserve">Использованные данные</t>
  </si>
  <si>
    <t xml:space="preserve">Тип / оговорка</t>
  </si>
  <si>
    <t xml:space="preserve">S01</t>
  </si>
  <si>
    <t xml:space="preserve">AMD</t>
  </si>
  <si>
    <t xml:space="preserve">Ryzen AI Max+ 395 specifications</t>
  </si>
  <si>
    <t xml:space="preserve">https://www.amd.com/en/products/processors/laptop/ryzen/ai-300-series/amd-ryzen-ai-max-plus-395.html</t>
  </si>
  <si>
    <t xml:space="preserve">Название, Strix Halo, CPU, TDP, 128GB, LPDDR5x-8000, Radeon 8060S</t>
  </si>
  <si>
    <t xml:space="preserve">Primary</t>
  </si>
  <si>
    <t xml:space="preserve">S02</t>
  </si>
  <si>
    <t xml:space="preserve">Framework</t>
  </si>
  <si>
    <t xml:space="preserve">Framework Desktop</t>
  </si>
  <si>
    <t xml:space="preserve">https://frame.work/desktop</t>
  </si>
  <si>
    <t xml:space="preserve">48/96GB addressable memory, memory soldered, gpt-oss benchmark</t>
  </si>
  <si>
    <t xml:space="preserve">Vendor</t>
  </si>
  <si>
    <t xml:space="preserve">S03</t>
  </si>
  <si>
    <t xml:space="preserve">Configure Framework Desktop</t>
  </si>
  <si>
    <t xml:space="preserve">$1,959 and $3,449 prices</t>
  </si>
  <si>
    <t xml:space="preserve">Vendor; excludes RU import</t>
  </si>
  <si>
    <t xml:space="preserve">S04</t>
  </si>
  <si>
    <t xml:space="preserve">NVIDIA</t>
  </si>
  <si>
    <t xml:space="preserve">RTX 3090 specifications</t>
  </si>
  <si>
    <t xml:space="preserve">https://www.nvidia.com/en-us/geforce/graphics-cards/30-series/rtx-3090-3090ti/</t>
  </si>
  <si>
    <t xml:space="preserve">24GB, 350W</t>
  </si>
  <si>
    <t xml:space="preserve">S05</t>
  </si>
  <si>
    <t xml:space="preserve">RTX 4090 specifications</t>
  </si>
  <si>
    <t xml:space="preserve">https://www.nvidia.com/en-us/geforce/graphics-cards/40-series/rtx-4090/</t>
  </si>
  <si>
    <t xml:space="preserve">24GB, 450W</t>
  </si>
  <si>
    <t xml:space="preserve">S06</t>
  </si>
  <si>
    <t xml:space="preserve">RTX 5090 specifications</t>
  </si>
  <si>
    <t xml:space="preserve">https://www.nvidia.com/en-us/geforce/graphics-cards/50-series/rtx-5090/</t>
  </si>
  <si>
    <t xml:space="preserve">32GB, 575W, 1000W system</t>
  </si>
  <si>
    <t xml:space="preserve">S07</t>
  </si>
  <si>
    <t xml:space="preserve">Regard</t>
  </si>
  <si>
    <t xml:space="preserve">RTX 5090 search</t>
  </si>
  <si>
    <t xml:space="preserve">Palit and ASUS retail prices</t>
  </si>
  <si>
    <t xml:space="preserve">Retail snapshot</t>
  </si>
  <si>
    <t xml:space="preserve">S08</t>
  </si>
  <si>
    <t xml:space="preserve">RTX 4090 search</t>
  </si>
  <si>
    <t xml:space="preserve">AFOX retail price</t>
  </si>
  <si>
    <t xml:space="preserve">S09</t>
  </si>
  <si>
    <t xml:space="preserve">RTX 3090 search</t>
  </si>
  <si>
    <t xml:space="preserve">S10</t>
  </si>
  <si>
    <t xml:space="preserve">GPU compute</t>
  </si>
  <si>
    <t xml:space="preserve">V100/A100/H100 and HGX starting prices</t>
  </si>
  <si>
    <t xml:space="preserve">Provider</t>
  </si>
  <si>
    <t xml:space="preserve">S11</t>
  </si>
  <si>
    <t xml:space="preserve">Price list</t>
  </si>
  <si>
    <t xml:space="preserve">L4/L40S/A100 rates</t>
  </si>
  <si>
    <t xml:space="preserve">Provider; VAT stated</t>
  </si>
  <si>
    <t xml:space="preserve">S12</t>
  </si>
  <si>
    <t xml:space="preserve">Cloud GPU</t>
  </si>
  <si>
    <t xml:space="preserve">https://cloud.vk.ru/cloud-gpu/</t>
  </si>
  <si>
    <t xml:space="preserve">Billing plans, minimum hour, vGPU</t>
  </si>
  <si>
    <t xml:space="preserve">S13</t>
  </si>
  <si>
    <t xml:space="preserve">Dedicated GPU servers</t>
  </si>
  <si>
    <t xml:space="preserve">GPU availability, traffic, deployment</t>
  </si>
  <si>
    <t xml:space="preserve">Provider; price not fixed</t>
  </si>
  <si>
    <t xml:space="preserve">S14</t>
  </si>
  <si>
    <t xml:space="preserve">Compute Cloud pricing</t>
  </si>
  <si>
    <t xml:space="preserve">Billing and egress rules</t>
  </si>
  <si>
    <t xml:space="preserve">Provider; GPU price unavailable</t>
  </si>
  <si>
    <t xml:space="preserve">S15</t>
  </si>
  <si>
    <t xml:space="preserve">GPU Cloud Pricing</t>
  </si>
  <si>
    <t xml:space="preserve">3090/4090/5090/A100/H100 USD rates</t>
  </si>
  <si>
    <t xml:space="preserve">Provider; dynamic</t>
  </si>
  <si>
    <t xml:space="preserve">S16</t>
  </si>
  <si>
    <t xml:space="preserve">Pricing</t>
  </si>
  <si>
    <t xml:space="preserve">Marketplace/per-second rules</t>
  </si>
  <si>
    <t xml:space="preserve">S17</t>
  </si>
  <si>
    <t xml:space="preserve">OpenRouter</t>
  </si>
  <si>
    <t xml:space="preserve">Models API</t>
  </si>
  <si>
    <t xml:space="preserve">Per-token prices/context</t>
  </si>
  <si>
    <t xml:space="preserve">Live JSON; can change</t>
  </si>
  <si>
    <t xml:space="preserve">S18</t>
  </si>
  <si>
    <t xml:space="preserve">Банк России</t>
  </si>
  <si>
    <t xml:space="preserve">Курсы валют 09.09.2026</t>
  </si>
  <si>
    <t xml:space="preserve">https://www.cbr.ru/scripts/XML_daily.asp?date_req=09/09/2026</t>
  </si>
  <si>
    <t xml:space="preserve">USD/RUB 86.4730</t>
  </si>
  <si>
    <t xml:space="preserve">S19</t>
  </si>
  <si>
    <t xml:space="preserve">Qwen</t>
  </si>
  <si>
    <t xml:space="preserve">https://huggingface.co/Qwen/Qwen3.5-9B</t>
  </si>
  <si>
    <t xml:space="preserve">9B, 262k context, Apache-2.0</t>
  </si>
  <si>
    <t xml:space="preserve">Model card</t>
  </si>
  <si>
    <t xml:space="preserve">S20</t>
  </si>
  <si>
    <t xml:space="preserve">https://huggingface.co/Qwen/Qwen3.5-35B-A3B</t>
  </si>
  <si>
    <t xml:space="preserve">35B total/3B active, Apache-2.0</t>
  </si>
  <si>
    <t xml:space="preserve">S21</t>
  </si>
  <si>
    <t xml:space="preserve">Qwen3.5-122B-A10B</t>
  </si>
  <si>
    <t xml:space="preserve">https://huggingface.co/Qwen/Qwen3.5-122B-A10B</t>
  </si>
  <si>
    <t xml:space="preserve">122B total/10B active, Apache-2.0</t>
  </si>
  <si>
    <t xml:space="preserve">S22</t>
  </si>
  <si>
    <t xml:space="preserve">Qwen3-VL-8B-Instruct</t>
  </si>
  <si>
    <t xml:space="preserve">https://huggingface.co/Qwen/Qwen3-VL-8B-Instruct</t>
  </si>
  <si>
    <t xml:space="preserve">VLM/OCR, Apache-2.0</t>
  </si>
  <si>
    <t xml:space="preserve">S23</t>
  </si>
  <si>
    <t xml:space="preserve">Qwen3-Embedding-0.6B</t>
  </si>
  <si>
    <t xml:space="preserve">https://huggingface.co/Qwen/Qwen3-Embedding-0.6B</t>
  </si>
  <si>
    <t xml:space="preserve">32k, multilingual, Apache-2.0</t>
  </si>
  <si>
    <t xml:space="preserve">S24</t>
  </si>
  <si>
    <t xml:space="preserve">Qwen3-Reranker-0.6B</t>
  </si>
  <si>
    <t xml:space="preserve">https://huggingface.co/Qwen/Qwen3-Reranker-0.6B</t>
  </si>
  <si>
    <t xml:space="preserve">Reranking, Apache-2.0</t>
  </si>
  <si>
    <t xml:space="preserve">S25</t>
  </si>
  <si>
    <t xml:space="preserve">DeepSeek</t>
  </si>
  <si>
    <t xml:space="preserve">R1-Distill-Qwen-32B</t>
  </si>
  <si>
    <t xml:space="preserve">https://huggingface.co/deepseek-ai/DeepSeek-R1-Distill-Qwen-32B</t>
  </si>
  <si>
    <t xml:space="preserve">32B and license</t>
  </si>
  <si>
    <t xml:space="preserve">S26</t>
  </si>
  <si>
    <t xml:space="preserve">Meta</t>
  </si>
  <si>
    <t xml:space="preserve">Llama 3.3 70B Instruct</t>
  </si>
  <si>
    <t xml:space="preserve">https://huggingface.co/meta-llama/Llama-3.3-70B-Instruct</t>
  </si>
  <si>
    <t xml:space="preserve">70B; custom gated license</t>
  </si>
  <si>
    <t xml:space="preserve">S27</t>
  </si>
  <si>
    <t xml:space="preserve">OpenAI</t>
  </si>
  <si>
    <t xml:space="preserve">Whisper large-v3-turbo</t>
  </si>
  <si>
    <t xml:space="preserve">https://huggingface.co/openai/whisper-large-v3-turbo</t>
  </si>
  <si>
    <t xml:space="preserve">ASR and limitations; MIT</t>
  </si>
  <si>
    <t xml:space="preserve">S28</t>
  </si>
  <si>
    <t xml:space="preserve">PaddlePaddle</t>
  </si>
  <si>
    <t xml:space="preserve">PaddleOCR-VL</t>
  </si>
  <si>
    <t xml:space="preserve">https://huggingface.co/PaddlePaddle/PaddleOCR-VL</t>
  </si>
  <si>
    <t xml:space="preserve">0.9B OCR/VLM, 109 languages, Apache-2.0</t>
  </si>
  <si>
    <t xml:space="preserve">S29</t>
  </si>
  <si>
    <t xml:space="preserve">Black Forest Labs</t>
  </si>
  <si>
    <t xml:space="preserve">FLUX.1-schnell</t>
  </si>
  <si>
    <t xml:space="preserve">https://huggingface.co/black-forest-labs/FLUX.1-schnell</t>
  </si>
  <si>
    <t xml:space="preserve">Image model, Apache-2.0</t>
  </si>
  <si>
    <t xml:space="preserve">Model card; gated auto</t>
  </si>
  <si>
    <t xml:space="preserve">S30</t>
  </si>
  <si>
    <t xml:space="preserve">FLUX.1-dev</t>
  </si>
  <si>
    <t xml:space="preserve">https://huggingface.co/black-forest-labs/FLUX.1-dev</t>
  </si>
  <si>
    <t xml:space="preserve">Image model license</t>
  </si>
  <si>
    <t xml:space="preserve">Non-commercial terms</t>
  </si>
  <si>
    <t xml:space="preserve">S31</t>
  </si>
  <si>
    <t xml:space="preserve">Stability AI</t>
  </si>
  <si>
    <t xml:space="preserve">SDXL Base 1.0</t>
  </si>
  <si>
    <t xml:space="preserve">https://huggingface.co/stabilityai/stable-diffusion-xl-base-1.0</t>
  </si>
  <si>
    <t xml:space="preserve">SDXL and Open RAIL++</t>
  </si>
  <si>
    <t xml:space="preserve">S32</t>
  </si>
  <si>
    <t xml:space="preserve">AMD ROCm</t>
  </si>
  <si>
    <t xml:space="preserve">Radeon/Ryzen documentation</t>
  </si>
  <si>
    <t xml:space="preserve">https://rocm.docs.amd.com/projects/radeon-ryzen/en/latest/</t>
  </si>
  <si>
    <t xml:space="preserve">Compatibility caveat</t>
  </si>
  <si>
    <t xml:space="preserve">Primary docs</t>
  </si>
  <si>
    <t xml:space="preserve">S33</t>
  </si>
  <si>
    <t xml:space="preserve">ggml-org</t>
  </si>
  <si>
    <t xml:space="preserve">llama.cpp</t>
  </si>
  <si>
    <t xml:space="preserve">https://github.com/ggml-org/llama.cpp</t>
  </si>
  <si>
    <t xml:space="preserve">Local runtime</t>
  </si>
  <si>
    <t xml:space="preserve">Project docs</t>
  </si>
  <si>
    <t xml:space="preserve">S34</t>
  </si>
  <si>
    <t xml:space="preserve">vLLM</t>
  </si>
  <si>
    <t xml:space="preserve">Supported hardware</t>
  </si>
  <si>
    <t xml:space="preserve">https://docs.vllm.ai/en/latest/getting_started/installation/gpu/</t>
  </si>
  <si>
    <t xml:space="preserve">Serving backend compatibility</t>
  </si>
  <si>
    <t xml:space="preserve">S35</t>
  </si>
  <si>
    <t xml:space="preserve">Docling</t>
  </si>
  <si>
    <t xml:space="preserve">Docling project</t>
  </si>
  <si>
    <t xml:space="preserve">https://github.com/docling-project/docling</t>
  </si>
  <si>
    <t xml:space="preserve">Document parsing</t>
  </si>
  <si>
    <t xml:space="preserve">S36</t>
  </si>
  <si>
    <t xml:space="preserve">LibreOffice</t>
  </si>
  <si>
    <t xml:space="preserve">Licenses</t>
  </si>
  <si>
    <t xml:space="preserve">https://www.libreoffice.org/about-us/licenses/</t>
  </si>
  <si>
    <t xml:space="preserve">Document tooling license</t>
  </si>
  <si>
    <t xml:space="preserve">S37</t>
  </si>
  <si>
    <t xml:space="preserve">PptxGenJS</t>
  </si>
  <si>
    <t xml:space="preserve">Repository</t>
  </si>
  <si>
    <t xml:space="preserve">https://github.com/gitbrent/PptxGenJS</t>
  </si>
  <si>
    <t xml:space="preserve">Presentation generation</t>
  </si>
  <si>
    <t xml:space="preserve">S38</t>
  </si>
  <si>
    <t xml:space="preserve">Open WebUI</t>
  </si>
  <si>
    <t xml:space="preserve">https://github.com/open-webui/open-webui</t>
  </si>
  <si>
    <t xml:space="preserve">Internal UI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</si>
</sst>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₽&quot;;[RED]\(#,##0&quot; ₽)&quot;;\-"/>
    <numFmt numFmtId="166" formatCode="#,##0.00;[RED]\(#,##0.00\);\-"/>
    <numFmt numFmtId="167" formatCode="0.0%;[RED]\(0.0%\);\-"/>
    <numFmt numFmtId="168" formatCode="\$#,##0.00;[RED]&quot;($&quot;#,##0.00\);\-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sz val="10"/>
      <color theme="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8000"/>
      <name val="Arial"/>
      <family val="0"/>
      <charset val="1"/>
    </font>
    <font>
      <sz val="10"/>
      <name val="Arial"/>
      <family val="2"/>
    </font>
    <font>
      <sz val="11"/>
      <color rgb="FF000000"/>
      <name val="Arial"/>
      <family val="0"/>
      <charset val="1"/>
    </font>
    <font>
      <sz val="10"/>
      <color theme="10"/>
      <name val="Arial"/>
      <family val="0"/>
      <charset val="1"/>
    </font>
    <font>
      <sz val="12"/>
      <color theme="10"/>
      <name val="Calibri"/>
      <family val="2"/>
      <charset val="1"/>
    </font>
    <font>
      <b val="true"/>
      <sz val="11"/>
      <color rgb="FFC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CE4D6"/>
      </patternFill>
    </fill>
    <fill>
      <patternFill patternType="solid">
        <fgColor rgb="FFFCE4D6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8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8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7" fontId="8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11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0" xfId="2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8" fontId="8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7" fontId="11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4" fillId="4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1">
    <dxf>
      <fill>
        <patternFill patternType="solid">
          <fgColor rgb="FF1F4E7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666666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008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C00000"/>
          <bgColor rgb="FF000000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s://frame.work/products/desktop-diy-amd-aimax300/configuration/new" TargetMode="External"/><Relationship Id="rId3" Type="http://schemas.openxmlformats.org/officeDocument/2006/relationships/hyperlink" Target="https://frame.work/products/desktop-diy-amd-aimax300/configuration/new" TargetMode="External"/><Relationship Id="rId4" Type="http://schemas.openxmlformats.org/officeDocument/2006/relationships/hyperlink" Target="https://www.regard.ru/catalog?search=RTX%203090" TargetMode="External"/><Relationship Id="rId5" Type="http://schemas.openxmlformats.org/officeDocument/2006/relationships/hyperlink" Target="https://www.regard.ru/catalog?search=RTX%205090" TargetMode="External"/><Relationship Id="rId6" Type="http://schemas.openxmlformats.org/officeDocument/2006/relationships/hyperlink" Target="https://www.regard.ru/catalog?search=RTX%204090" TargetMode="External"/><Relationship Id="rId7" Type="http://schemas.openxmlformats.org/officeDocument/2006/relationships/hyperlink" Target="https://www.regard.ru/catalog?search=RTX%205090" TargetMode="External"/><Relationship Id="rId8" Type="http://schemas.openxmlformats.org/officeDocument/2006/relationships/drawing" Target="../drawings/drawing2.xml"/><Relationship Id="rId9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https://cloud.vk.ru/pricelist/" TargetMode="External"/><Relationship Id="rId3" Type="http://schemas.openxmlformats.org/officeDocument/2006/relationships/hyperlink" Target="https://cloud.vk.ru/pricelist/" TargetMode="External"/><Relationship Id="rId4" Type="http://schemas.openxmlformats.org/officeDocument/2006/relationships/hyperlink" Target="https://cloud.vk.ru/pricelist/" TargetMode="External"/><Relationship Id="rId5" Type="http://schemas.openxmlformats.org/officeDocument/2006/relationships/hyperlink" Target="https://cloud.ru/products/vychislitelnyye-moschnosti-s-gpu" TargetMode="External"/><Relationship Id="rId6" Type="http://schemas.openxmlformats.org/officeDocument/2006/relationships/hyperlink" Target="https://cloud.ru/products/vychislitelnyye-moschnosti-s-gpu" TargetMode="External"/><Relationship Id="rId7" Type="http://schemas.openxmlformats.org/officeDocument/2006/relationships/hyperlink" Target="https://cloud.ru/products/vychislitelnyye-moschnosti-s-gpu" TargetMode="External"/><Relationship Id="rId8" Type="http://schemas.openxmlformats.org/officeDocument/2006/relationships/hyperlink" Target="https://www.runpod.io/pricing" TargetMode="External"/><Relationship Id="rId9" Type="http://schemas.openxmlformats.org/officeDocument/2006/relationships/hyperlink" Target="https://www.runpod.io/pricing" TargetMode="External"/><Relationship Id="rId10" Type="http://schemas.openxmlformats.org/officeDocument/2006/relationships/hyperlink" Target="https://www.runpod.io/pricing" TargetMode="External"/><Relationship Id="rId11" Type="http://schemas.openxmlformats.org/officeDocument/2006/relationships/hyperlink" Target="https://www.runpod.io/pricing" TargetMode="External"/><Relationship Id="rId12" Type="http://schemas.openxmlformats.org/officeDocument/2006/relationships/hyperlink" Target="https://www.runpod.io/pricing" TargetMode="External"/><Relationship Id="rId13" Type="http://schemas.openxmlformats.org/officeDocument/2006/relationships/hyperlink" Target="https://selectel.ru/services/dedicated/gpu/" TargetMode="External"/><Relationship Id="rId14" Type="http://schemas.openxmlformats.org/officeDocument/2006/relationships/hyperlink" Target="https://yandex.cloud/ru/docs/compute/pricing" TargetMode="External"/><Relationship Id="rId15" Type="http://schemas.openxmlformats.org/officeDocument/2006/relationships/hyperlink" Target="https://vast.ai/pricing" TargetMode="External"/><Relationship Id="rId16" Type="http://schemas.openxmlformats.org/officeDocument/2006/relationships/hyperlink" Target="https://openrouter.ai/api/v1/models" TargetMode="External"/><Relationship Id="rId17" Type="http://schemas.openxmlformats.org/officeDocument/2006/relationships/hyperlink" Target="https://openrouter.ai/api/v1/models" TargetMode="External"/><Relationship Id="rId18" Type="http://schemas.openxmlformats.org/officeDocument/2006/relationships/hyperlink" Target="https://openrouter.ai/api/v1/models" TargetMode="External"/><Relationship Id="rId19" Type="http://schemas.openxmlformats.org/officeDocument/2006/relationships/hyperlink" Target="https://openrouter.ai/api/v1/models" TargetMode="External"/><Relationship Id="rId20" Type="http://schemas.openxmlformats.org/officeDocument/2006/relationships/hyperlink" Target="https://openrouter.ai/api/v1/models" TargetMode="External"/><Relationship Id="rId21" Type="http://schemas.openxmlformats.org/officeDocument/2006/relationships/drawing" Target="../drawings/drawing3.xml"/><Relationship Id="rId22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www.amd.com/en/products/processors/laptop/ryzen/ai-300-series/amd-ryzen-ai-max-plus-395.html" TargetMode="External"/><Relationship Id="rId2" Type="http://schemas.openxmlformats.org/officeDocument/2006/relationships/hyperlink" Target="https://frame.work/desktop" TargetMode="External"/><Relationship Id="rId3" Type="http://schemas.openxmlformats.org/officeDocument/2006/relationships/hyperlink" Target="https://frame.work/products/desktop-diy-amd-aimax300/configuration/new" TargetMode="External"/><Relationship Id="rId4" Type="http://schemas.openxmlformats.org/officeDocument/2006/relationships/hyperlink" Target="https://www.nvidia.com/en-us/geforce/graphics-cards/30-series/rtx-3090-3090ti/" TargetMode="External"/><Relationship Id="rId5" Type="http://schemas.openxmlformats.org/officeDocument/2006/relationships/hyperlink" Target="https://www.nvidia.com/en-us/geforce/graphics-cards/40-series/rtx-4090/" TargetMode="External"/><Relationship Id="rId6" Type="http://schemas.openxmlformats.org/officeDocument/2006/relationships/hyperlink" Target="https://www.nvidia.com/en-us/geforce/graphics-cards/50-series/rtx-5090/" TargetMode="External"/><Relationship Id="rId7" Type="http://schemas.openxmlformats.org/officeDocument/2006/relationships/hyperlink" Target="https://www.regard.ru/catalog?search=RTX%205090" TargetMode="External"/><Relationship Id="rId8" Type="http://schemas.openxmlformats.org/officeDocument/2006/relationships/hyperlink" Target="https://www.regard.ru/catalog?search=RTX%204090" TargetMode="External"/><Relationship Id="rId9" Type="http://schemas.openxmlformats.org/officeDocument/2006/relationships/hyperlink" Target="https://www.regard.ru/catalog?search=RTX%203090" TargetMode="External"/><Relationship Id="rId10" Type="http://schemas.openxmlformats.org/officeDocument/2006/relationships/hyperlink" Target="https://cloud.ru/products/vychislitelnyye-moschnosti-s-gpu" TargetMode="External"/><Relationship Id="rId11" Type="http://schemas.openxmlformats.org/officeDocument/2006/relationships/hyperlink" Target="https://cloud.vk.ru/pricelist/" TargetMode="External"/><Relationship Id="rId12" Type="http://schemas.openxmlformats.org/officeDocument/2006/relationships/hyperlink" Target="https://cloud.vk.ru/cloud-gpu/" TargetMode="External"/><Relationship Id="rId13" Type="http://schemas.openxmlformats.org/officeDocument/2006/relationships/hyperlink" Target="https://selectel.ru/services/dedicated/gpu/" TargetMode="External"/><Relationship Id="rId14" Type="http://schemas.openxmlformats.org/officeDocument/2006/relationships/hyperlink" Target="https://yandex.cloud/ru/docs/compute/pricing" TargetMode="External"/><Relationship Id="rId15" Type="http://schemas.openxmlformats.org/officeDocument/2006/relationships/hyperlink" Target="https://www.runpod.io/pricing" TargetMode="External"/><Relationship Id="rId16" Type="http://schemas.openxmlformats.org/officeDocument/2006/relationships/hyperlink" Target="https://vast.ai/pricing" TargetMode="External"/><Relationship Id="rId17" Type="http://schemas.openxmlformats.org/officeDocument/2006/relationships/hyperlink" Target="https://openrouter.ai/api/v1/models" TargetMode="External"/><Relationship Id="rId18" Type="http://schemas.openxmlformats.org/officeDocument/2006/relationships/hyperlink" Target="https://www.cbr.ru/scripts/XML_daily.asp?date_req=09/09/2026" TargetMode="External"/><Relationship Id="rId19" Type="http://schemas.openxmlformats.org/officeDocument/2006/relationships/hyperlink" Target="https://huggingface.co/Qwen/Qwen3.5-9B" TargetMode="External"/><Relationship Id="rId20" Type="http://schemas.openxmlformats.org/officeDocument/2006/relationships/hyperlink" Target="https://huggingface.co/Qwen/Qwen3.5-35B-A3B" TargetMode="External"/><Relationship Id="rId21" Type="http://schemas.openxmlformats.org/officeDocument/2006/relationships/hyperlink" Target="https://huggingface.co/Qwen/Qwen3.5-122B-A10B" TargetMode="External"/><Relationship Id="rId22" Type="http://schemas.openxmlformats.org/officeDocument/2006/relationships/hyperlink" Target="https://huggingface.co/Qwen/Qwen3-VL-8B-Instruct" TargetMode="External"/><Relationship Id="rId23" Type="http://schemas.openxmlformats.org/officeDocument/2006/relationships/hyperlink" Target="https://huggingface.co/Qwen/Qwen3-Embedding-0.6B" TargetMode="External"/><Relationship Id="rId24" Type="http://schemas.openxmlformats.org/officeDocument/2006/relationships/hyperlink" Target="https://huggingface.co/Qwen/Qwen3-Reranker-0.6B" TargetMode="External"/><Relationship Id="rId25" Type="http://schemas.openxmlformats.org/officeDocument/2006/relationships/hyperlink" Target="https://huggingface.co/deepseek-ai/DeepSeek-R1-Distill-Qwen-32B" TargetMode="External"/><Relationship Id="rId26" Type="http://schemas.openxmlformats.org/officeDocument/2006/relationships/hyperlink" Target="https://huggingface.co/meta-llama/Llama-3.3-70B-Instruct" TargetMode="External"/><Relationship Id="rId27" Type="http://schemas.openxmlformats.org/officeDocument/2006/relationships/hyperlink" Target="https://huggingface.co/openai/whisper-large-v3-turbo" TargetMode="External"/><Relationship Id="rId28" Type="http://schemas.openxmlformats.org/officeDocument/2006/relationships/hyperlink" Target="https://huggingface.co/PaddlePaddle/PaddleOCR-VL" TargetMode="External"/><Relationship Id="rId29" Type="http://schemas.openxmlformats.org/officeDocument/2006/relationships/hyperlink" Target="https://huggingface.co/black-forest-labs/FLUX.1-schnell" TargetMode="External"/><Relationship Id="rId30" Type="http://schemas.openxmlformats.org/officeDocument/2006/relationships/hyperlink" Target="https://huggingface.co/black-forest-labs/FLUX.1-dev" TargetMode="External"/><Relationship Id="rId31" Type="http://schemas.openxmlformats.org/officeDocument/2006/relationships/hyperlink" Target="https://huggingface.co/stabilityai/stable-diffusion-xl-base-1.0" TargetMode="External"/><Relationship Id="rId32" Type="http://schemas.openxmlformats.org/officeDocument/2006/relationships/hyperlink" Target="https://rocm.docs.amd.com/projects/radeon-ryzen/en/latest/" TargetMode="External"/><Relationship Id="rId33" Type="http://schemas.openxmlformats.org/officeDocument/2006/relationships/hyperlink" Target="https://github.com/ggml-org/llama.cpp" TargetMode="External"/><Relationship Id="rId34" Type="http://schemas.openxmlformats.org/officeDocument/2006/relationships/hyperlink" Target="https://docs.vllm.ai/en/latest/getting_started/installation/gpu/" TargetMode="External"/><Relationship Id="rId35" Type="http://schemas.openxmlformats.org/officeDocument/2006/relationships/hyperlink" Target="https://github.com/docling-project/docling" TargetMode="External"/><Relationship Id="rId36" Type="http://schemas.openxmlformats.org/officeDocument/2006/relationships/hyperlink" Target="https://www.libreoffice.org/about-us/licenses/" TargetMode="External"/><Relationship Id="rId37" Type="http://schemas.openxmlformats.org/officeDocument/2006/relationships/hyperlink" Target="https://github.com/gitbrent/PptxGenJS" TargetMode="External"/><Relationship Id="rId38" Type="http://schemas.openxmlformats.org/officeDocument/2006/relationships/hyperlink" Target="https://github.com/open-webui/open-webui" TargetMode="External"/><Relationship Id="rId39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4" min="2" style="1" width="19"/>
    <col collapsed="false" customWidth="true" hidden="false" outlineLevel="0" max="6" min="5" style="1" width="16"/>
    <col collapsed="false" customWidth="true" hidden="false" outlineLevel="0" max="7" min="7" style="1" width="48"/>
  </cols>
  <sheetData>
    <row r="1" customFormat="false" ht="19.7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</row>
    <row r="4" customFormat="false" ht="15" hidden="false" customHeight="false" outlineLevel="0" collapsed="false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customFormat="false" ht="15" hidden="false" customHeight="false" outlineLevel="0" collapsed="false">
      <c r="A5" s="4" t="s">
        <v>9</v>
      </c>
      <c r="B5" s="6" t="s">
        <v>10</v>
      </c>
      <c r="C5" s="6" t="s">
        <v>10</v>
      </c>
      <c r="D5" s="6" t="s">
        <v>10</v>
      </c>
      <c r="E5" s="4" t="s">
        <v>11</v>
      </c>
      <c r="F5" s="4" t="s">
        <v>12</v>
      </c>
      <c r="G5" s="4" t="s">
        <v>13</v>
      </c>
    </row>
    <row r="6" customFormat="false" ht="15" hidden="false" customHeight="false" outlineLevel="0" collapsed="false">
      <c r="A6" s="4" t="s">
        <v>14</v>
      </c>
      <c r="B6" s="7" t="n">
        <v>86.473</v>
      </c>
      <c r="C6" s="7" t="n">
        <v>86.473</v>
      </c>
      <c r="D6" s="7" t="n">
        <v>86.473</v>
      </c>
      <c r="E6" s="4" t="s">
        <v>15</v>
      </c>
      <c r="F6" s="4" t="s">
        <v>12</v>
      </c>
      <c r="G6" s="4" t="s">
        <v>16</v>
      </c>
    </row>
    <row r="7" customFormat="false" ht="15" hidden="false" customHeight="false" outlineLevel="0" collapsed="false">
      <c r="A7" s="4" t="s">
        <v>17</v>
      </c>
      <c r="B7" s="7" t="n">
        <v>500000</v>
      </c>
      <c r="C7" s="7" t="n">
        <v>500000</v>
      </c>
      <c r="D7" s="7" t="n">
        <v>500000</v>
      </c>
      <c r="E7" s="4" t="s">
        <v>18</v>
      </c>
      <c r="F7" s="4" t="s">
        <v>19</v>
      </c>
      <c r="G7" s="4" t="s">
        <v>20</v>
      </c>
    </row>
    <row r="8" customFormat="false" ht="26.85" hidden="false" customHeight="false" outlineLevel="0" collapsed="false">
      <c r="A8" s="4" t="s">
        <v>21</v>
      </c>
      <c r="B8" s="6" t="s">
        <v>22</v>
      </c>
      <c r="C8" s="6" t="s">
        <v>23</v>
      </c>
      <c r="D8" s="6" t="s">
        <v>24</v>
      </c>
      <c r="E8" s="4" t="s">
        <v>25</v>
      </c>
      <c r="F8" s="4" t="s">
        <v>26</v>
      </c>
      <c r="G8" s="4" t="s">
        <v>27</v>
      </c>
    </row>
    <row r="9" customFormat="false" ht="15" hidden="false" customHeight="false" outlineLevel="0" collapsed="false">
      <c r="A9" s="4" t="s">
        <v>28</v>
      </c>
      <c r="B9" s="8" t="n">
        <f aca="false">Hardware!$H$5</f>
        <v>223280.7284</v>
      </c>
      <c r="C9" s="8" t="n">
        <f aca="false">Hardware!$H$6</f>
        <v>382894.4524</v>
      </c>
      <c r="D9" s="8" t="n">
        <f aca="false">Hardware!$H$8</f>
        <v>475000</v>
      </c>
      <c r="E9" s="4" t="s">
        <v>18</v>
      </c>
      <c r="F9" s="4" t="s">
        <v>29</v>
      </c>
      <c r="G9" s="4" t="s">
        <v>30</v>
      </c>
    </row>
    <row r="10" customFormat="false" ht="15" hidden="false" customHeight="false" outlineLevel="0" collapsed="false">
      <c r="A10" s="4" t="s">
        <v>31</v>
      </c>
      <c r="B10" s="7" t="n">
        <v>35000</v>
      </c>
      <c r="C10" s="7" t="n">
        <v>45000</v>
      </c>
      <c r="D10" s="7" t="n">
        <v>55000</v>
      </c>
      <c r="E10" s="4" t="s">
        <v>18</v>
      </c>
      <c r="F10" s="4" t="s">
        <v>26</v>
      </c>
      <c r="G10" s="4" t="s">
        <v>32</v>
      </c>
    </row>
    <row r="11" customFormat="false" ht="15" hidden="false" customHeight="false" outlineLevel="0" collapsed="false">
      <c r="A11" s="4" t="s">
        <v>33</v>
      </c>
      <c r="B11" s="7" t="n">
        <v>55000</v>
      </c>
      <c r="C11" s="7" t="n">
        <v>80000</v>
      </c>
      <c r="D11" s="7" t="n">
        <v>100000</v>
      </c>
      <c r="E11" s="4" t="s">
        <v>18</v>
      </c>
      <c r="F11" s="4" t="s">
        <v>26</v>
      </c>
      <c r="G11" s="4" t="s">
        <v>34</v>
      </c>
    </row>
    <row r="12" customFormat="false" ht="15" hidden="false" customHeight="false" outlineLevel="0" collapsed="false">
      <c r="A12" s="4" t="s">
        <v>35</v>
      </c>
      <c r="B12" s="7" t="n">
        <v>20000</v>
      </c>
      <c r="C12" s="7" t="n">
        <v>30000</v>
      </c>
      <c r="D12" s="7" t="n">
        <v>40000</v>
      </c>
      <c r="E12" s="4" t="s">
        <v>18</v>
      </c>
      <c r="F12" s="4" t="s">
        <v>26</v>
      </c>
      <c r="G12" s="4" t="s">
        <v>36</v>
      </c>
    </row>
    <row r="13" customFormat="false" ht="15" hidden="false" customHeight="false" outlineLevel="0" collapsed="false">
      <c r="A13" s="4" t="s">
        <v>37</v>
      </c>
      <c r="B13" s="7" t="n">
        <v>60000</v>
      </c>
      <c r="C13" s="7" t="n">
        <v>90000</v>
      </c>
      <c r="D13" s="7" t="n">
        <v>120000</v>
      </c>
      <c r="E13" s="4" t="s">
        <v>18</v>
      </c>
      <c r="F13" s="4" t="s">
        <v>26</v>
      </c>
      <c r="G13" s="4" t="s">
        <v>38</v>
      </c>
    </row>
    <row r="14" customFormat="false" ht="15" hidden="false" customHeight="false" outlineLevel="0" collapsed="false">
      <c r="A14" s="4" t="s">
        <v>39</v>
      </c>
      <c r="B14" s="9" t="n">
        <v>36</v>
      </c>
      <c r="C14" s="9" t="n">
        <v>36</v>
      </c>
      <c r="D14" s="9" t="n">
        <v>36</v>
      </c>
      <c r="E14" s="4" t="s">
        <v>40</v>
      </c>
      <c r="F14" s="4" t="s">
        <v>26</v>
      </c>
      <c r="G14" s="4" t="s">
        <v>41</v>
      </c>
    </row>
    <row r="15" customFormat="false" ht="15" hidden="false" customHeight="false" outlineLevel="0" collapsed="false">
      <c r="A15" s="4" t="s">
        <v>42</v>
      </c>
      <c r="B15" s="10" t="n">
        <v>0.1</v>
      </c>
      <c r="C15" s="10" t="n">
        <v>0.15</v>
      </c>
      <c r="D15" s="10" t="n">
        <v>0.2</v>
      </c>
      <c r="E15" s="4" t="s">
        <v>43</v>
      </c>
      <c r="F15" s="4" t="s">
        <v>26</v>
      </c>
      <c r="G15" s="4" t="s">
        <v>44</v>
      </c>
    </row>
    <row r="16" customFormat="false" ht="15" hidden="false" customHeight="false" outlineLevel="0" collapsed="false">
      <c r="A16" s="4" t="s">
        <v>45</v>
      </c>
      <c r="B16" s="7" t="n">
        <v>14</v>
      </c>
      <c r="C16" s="7" t="n">
        <v>11</v>
      </c>
      <c r="D16" s="7" t="n">
        <v>9</v>
      </c>
      <c r="E16" s="4" t="s">
        <v>46</v>
      </c>
      <c r="F16" s="4" t="s">
        <v>26</v>
      </c>
      <c r="G16" s="4" t="s">
        <v>47</v>
      </c>
    </row>
    <row r="17" customFormat="false" ht="15" hidden="false" customHeight="false" outlineLevel="0" collapsed="false">
      <c r="A17" s="4" t="s">
        <v>48</v>
      </c>
      <c r="B17" s="6" t="n">
        <v>0.22</v>
      </c>
      <c r="C17" s="6" t="n">
        <v>0.45</v>
      </c>
      <c r="D17" s="6" t="n">
        <v>0.7</v>
      </c>
      <c r="E17" s="4" t="s">
        <v>49</v>
      </c>
      <c r="F17" s="4" t="s">
        <v>26</v>
      </c>
      <c r="G17" s="4" t="s">
        <v>50</v>
      </c>
    </row>
    <row r="18" customFormat="false" ht="15" hidden="false" customHeight="false" outlineLevel="0" collapsed="false">
      <c r="A18" s="4" t="s">
        <v>51</v>
      </c>
      <c r="B18" s="9" t="n">
        <v>120</v>
      </c>
      <c r="C18" s="9" t="n">
        <v>180</v>
      </c>
      <c r="D18" s="9" t="n">
        <v>240</v>
      </c>
      <c r="E18" s="4" t="s">
        <v>52</v>
      </c>
      <c r="F18" s="4" t="s">
        <v>26</v>
      </c>
      <c r="G18" s="4" t="s">
        <v>53</v>
      </c>
    </row>
    <row r="19" customFormat="false" ht="15" hidden="false" customHeight="false" outlineLevel="0" collapsed="false">
      <c r="A19" s="4" t="s">
        <v>54</v>
      </c>
      <c r="B19" s="6" t="n">
        <v>0.05</v>
      </c>
      <c r="C19" s="6" t="n">
        <v>0.1</v>
      </c>
      <c r="D19" s="6" t="n">
        <v>0.15</v>
      </c>
      <c r="E19" s="4" t="s">
        <v>49</v>
      </c>
      <c r="F19" s="4" t="s">
        <v>26</v>
      </c>
      <c r="G19" s="4" t="s">
        <v>55</v>
      </c>
    </row>
    <row r="20" customFormat="false" ht="15" hidden="false" customHeight="false" outlineLevel="0" collapsed="false">
      <c r="A20" s="4" t="s">
        <v>56</v>
      </c>
      <c r="B20" s="6" t="n">
        <v>720</v>
      </c>
      <c r="C20" s="6" t="n">
        <v>720</v>
      </c>
      <c r="D20" s="6" t="n">
        <v>720</v>
      </c>
      <c r="E20" s="4" t="s">
        <v>57</v>
      </c>
      <c r="F20" s="4" t="s">
        <v>26</v>
      </c>
      <c r="G20" s="4" t="s">
        <v>58</v>
      </c>
    </row>
    <row r="21" customFormat="false" ht="15" hidden="false" customHeight="false" outlineLevel="0" collapsed="false">
      <c r="A21" s="4" t="s">
        <v>59</v>
      </c>
      <c r="B21" s="6" t="n">
        <v>8</v>
      </c>
      <c r="C21" s="6" t="n">
        <v>6</v>
      </c>
      <c r="D21" s="6" t="n">
        <v>5</v>
      </c>
      <c r="E21" s="4" t="s">
        <v>52</v>
      </c>
      <c r="F21" s="4" t="s">
        <v>26</v>
      </c>
      <c r="G21" s="4" t="s">
        <v>60</v>
      </c>
    </row>
    <row r="22" customFormat="false" ht="15" hidden="false" customHeight="false" outlineLevel="0" collapsed="false">
      <c r="A22" s="4" t="s">
        <v>61</v>
      </c>
      <c r="B22" s="7" t="n">
        <v>1800</v>
      </c>
      <c r="C22" s="7" t="n">
        <v>1800</v>
      </c>
      <c r="D22" s="7" t="n">
        <v>1800</v>
      </c>
      <c r="E22" s="4" t="s">
        <v>62</v>
      </c>
      <c r="F22" s="4" t="s">
        <v>26</v>
      </c>
      <c r="G22" s="4" t="s">
        <v>63</v>
      </c>
    </row>
    <row r="23" customFormat="false" ht="15" hidden="false" customHeight="false" outlineLevel="0" collapsed="false">
      <c r="A23" s="4" t="s">
        <v>64</v>
      </c>
      <c r="B23" s="7" t="n">
        <v>3000</v>
      </c>
      <c r="C23" s="7" t="n">
        <v>3500</v>
      </c>
      <c r="D23" s="7" t="n">
        <v>5000</v>
      </c>
      <c r="E23" s="4" t="s">
        <v>65</v>
      </c>
      <c r="F23" s="4" t="s">
        <v>26</v>
      </c>
      <c r="G23" s="4" t="s">
        <v>66</v>
      </c>
    </row>
    <row r="24" customFormat="false" ht="15" hidden="false" customHeight="false" outlineLevel="0" collapsed="false">
      <c r="A24" s="4" t="s">
        <v>67</v>
      </c>
      <c r="B24" s="9" t="n">
        <v>48</v>
      </c>
      <c r="C24" s="9" t="n">
        <v>24</v>
      </c>
      <c r="D24" s="9" t="n">
        <v>12</v>
      </c>
      <c r="E24" s="4" t="s">
        <v>68</v>
      </c>
      <c r="F24" s="4" t="s">
        <v>26</v>
      </c>
      <c r="G24" s="4" t="s">
        <v>69</v>
      </c>
    </row>
    <row r="25" customFormat="false" ht="15" hidden="false" customHeight="false" outlineLevel="0" collapsed="false">
      <c r="A25" s="4" t="s">
        <v>70</v>
      </c>
      <c r="B25" s="6" t="n">
        <v>2500</v>
      </c>
      <c r="C25" s="6" t="n">
        <v>2500</v>
      </c>
      <c r="D25" s="6" t="n">
        <v>2500</v>
      </c>
      <c r="E25" s="4" t="s">
        <v>62</v>
      </c>
      <c r="F25" s="4" t="s">
        <v>26</v>
      </c>
      <c r="G25" s="4" t="s">
        <v>71</v>
      </c>
    </row>
    <row r="26" customFormat="false" ht="15" hidden="false" customHeight="false" outlineLevel="0" collapsed="false">
      <c r="A26" s="4" t="s">
        <v>72</v>
      </c>
      <c r="B26" s="10" t="n">
        <v>0.06</v>
      </c>
      <c r="C26" s="10" t="n">
        <v>0.04</v>
      </c>
      <c r="D26" s="10" t="n">
        <v>0.03</v>
      </c>
      <c r="E26" s="4" t="s">
        <v>73</v>
      </c>
      <c r="F26" s="4" t="s">
        <v>26</v>
      </c>
      <c r="G26" s="4" t="s">
        <v>74</v>
      </c>
    </row>
    <row r="27" customFormat="false" ht="15" hidden="false" customHeight="false" outlineLevel="0" collapsed="false">
      <c r="A27" s="4" t="s">
        <v>75</v>
      </c>
      <c r="B27" s="7" t="n">
        <v>8000</v>
      </c>
      <c r="C27" s="7" t="n">
        <v>12000</v>
      </c>
      <c r="D27" s="7" t="n">
        <v>20000</v>
      </c>
      <c r="E27" s="4" t="s">
        <v>65</v>
      </c>
      <c r="F27" s="4" t="s">
        <v>26</v>
      </c>
      <c r="G27" s="4" t="s">
        <v>76</v>
      </c>
    </row>
    <row r="28" customFormat="false" ht="15" hidden="false" customHeight="false" outlineLevel="0" collapsed="false">
      <c r="A28" s="4" t="s">
        <v>77</v>
      </c>
      <c r="B28" s="9" t="n">
        <v>99</v>
      </c>
      <c r="C28" s="9" t="n">
        <v>137.49</v>
      </c>
      <c r="D28" s="9" t="n">
        <v>335.4</v>
      </c>
      <c r="E28" s="4" t="s">
        <v>62</v>
      </c>
      <c r="F28" s="4" t="s">
        <v>78</v>
      </c>
      <c r="G28" s="4" t="s">
        <v>79</v>
      </c>
    </row>
    <row r="29" customFormat="false" ht="15" hidden="false" customHeight="false" outlineLevel="0" collapsed="false">
      <c r="A29" s="4" t="s">
        <v>80</v>
      </c>
      <c r="B29" s="9" t="n">
        <v>40</v>
      </c>
      <c r="C29" s="9" t="n">
        <v>120</v>
      </c>
      <c r="D29" s="9" t="n">
        <v>250</v>
      </c>
      <c r="E29" s="4" t="s">
        <v>52</v>
      </c>
      <c r="F29" s="4" t="s">
        <v>26</v>
      </c>
      <c r="G29" s="4" t="s">
        <v>81</v>
      </c>
    </row>
    <row r="30" customFormat="false" ht="15" hidden="false" customHeight="false" outlineLevel="0" collapsed="false">
      <c r="A30" s="4" t="s">
        <v>82</v>
      </c>
      <c r="B30" s="7" t="n">
        <v>3000</v>
      </c>
      <c r="C30" s="7" t="n">
        <v>7000</v>
      </c>
      <c r="D30" s="7" t="n">
        <v>15000</v>
      </c>
      <c r="E30" s="4" t="s">
        <v>65</v>
      </c>
      <c r="F30" s="4" t="s">
        <v>26</v>
      </c>
      <c r="G30" s="4" t="s">
        <v>83</v>
      </c>
    </row>
    <row r="31" customFormat="false" ht="15" hidden="false" customHeight="false" outlineLevel="0" collapsed="false">
      <c r="A31" s="4" t="s">
        <v>84</v>
      </c>
      <c r="B31" s="7" t="n">
        <v>10000</v>
      </c>
      <c r="C31" s="7" t="n">
        <v>20000</v>
      </c>
      <c r="D31" s="7" t="n">
        <v>40000</v>
      </c>
      <c r="E31" s="4" t="s">
        <v>65</v>
      </c>
      <c r="F31" s="4" t="s">
        <v>26</v>
      </c>
      <c r="G31" s="4" t="s">
        <v>85</v>
      </c>
    </row>
    <row r="32" customFormat="false" ht="15" hidden="false" customHeight="false" outlineLevel="0" collapsed="false">
      <c r="A32" s="4" t="s">
        <v>86</v>
      </c>
      <c r="B32" s="6" t="n">
        <v>12</v>
      </c>
      <c r="C32" s="6" t="n">
        <v>24</v>
      </c>
      <c r="D32" s="6" t="n">
        <v>70</v>
      </c>
      <c r="E32" s="4" t="s">
        <v>52</v>
      </c>
      <c r="F32" s="4" t="s">
        <v>26</v>
      </c>
      <c r="G32" s="4" t="s">
        <v>87</v>
      </c>
    </row>
    <row r="33" customFormat="false" ht="15" hidden="false" customHeight="false" outlineLevel="0" collapsed="false">
      <c r="A33" s="4" t="s">
        <v>88</v>
      </c>
      <c r="B33" s="9" t="n">
        <v>1400</v>
      </c>
      <c r="C33" s="9" t="n">
        <v>1600</v>
      </c>
      <c r="D33" s="9" t="n">
        <v>1800</v>
      </c>
      <c r="E33" s="4" t="s">
        <v>62</v>
      </c>
      <c r="F33" s="4" t="s">
        <v>26</v>
      </c>
      <c r="G33" s="4" t="s">
        <v>89</v>
      </c>
    </row>
    <row r="34" customFormat="false" ht="15" hidden="false" customHeight="false" outlineLevel="0" collapsed="false">
      <c r="A34" s="4" t="s">
        <v>90</v>
      </c>
      <c r="B34" s="10" t="n">
        <v>0.35</v>
      </c>
      <c r="C34" s="10" t="n">
        <v>0.55</v>
      </c>
      <c r="D34" s="10" t="n">
        <v>0.75</v>
      </c>
      <c r="E34" s="4" t="s">
        <v>91</v>
      </c>
      <c r="F34" s="4" t="s">
        <v>26</v>
      </c>
      <c r="G34" s="4" t="s">
        <v>92</v>
      </c>
    </row>
  </sheetData>
  <autoFilter ref="A1:G34"/>
  <mergeCells count="2">
    <mergeCell ref="A1:G1"/>
    <mergeCell ref="A2:G2"/>
  </mergeCell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3"/>
    <col collapsed="false" customWidth="true" hidden="false" outlineLevel="0" max="3" min="3" style="1" width="13"/>
    <col collapsed="false" customWidth="true" hidden="false" outlineLevel="0" max="4" min="4" style="1" width="16"/>
    <col collapsed="false" customWidth="true" hidden="false" outlineLevel="0" max="5" min="5" style="1" width="12"/>
    <col collapsed="false" customWidth="true" hidden="false" outlineLevel="0" max="6" min="6" style="1" width="11"/>
    <col collapsed="false" customWidth="true" hidden="false" outlineLevel="0" max="7" min="7" style="1" width="18"/>
    <col collapsed="false" customWidth="true" hidden="false" outlineLevel="0" max="8" min="8" style="1" width="20"/>
    <col collapsed="false" customWidth="true" hidden="false" outlineLevel="0" max="9" min="9" style="1" width="36"/>
    <col collapsed="false" customWidth="true" hidden="false" outlineLevel="0" max="10" min="10" style="1" width="18"/>
    <col collapsed="false" customWidth="true" hidden="false" outlineLevel="0" max="11" min="11" style="1" width="14"/>
    <col collapsed="false" customWidth="true" hidden="false" outlineLevel="0" max="13" min="12" style="1" width="16"/>
    <col collapsed="false" customWidth="true" hidden="false" outlineLevel="0" max="14" min="14" style="1" width="23"/>
    <col collapsed="false" customWidth="true" hidden="false" outlineLevel="0" max="15" min="15" style="1" width="34"/>
    <col collapsed="false" customWidth="true" hidden="false" outlineLevel="0" max="16" min="16" style="1" width="42"/>
  </cols>
  <sheetData>
    <row r="1" customFormat="false" ht="19.7" hidden="false" customHeight="true" outlineLevel="0" collapsed="false">
      <c r="A1" s="2" t="s">
        <v>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94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customFormat="false" ht="15" hidden="false" customHeight="false" outlineLevel="0" collapsed="false">
      <c r="A4" s="5" t="s">
        <v>95</v>
      </c>
      <c r="B4" s="5" t="s">
        <v>96</v>
      </c>
      <c r="C4" s="5" t="s">
        <v>97</v>
      </c>
      <c r="D4" s="5" t="s">
        <v>98</v>
      </c>
      <c r="E4" s="5" t="s">
        <v>99</v>
      </c>
      <c r="F4" s="5" t="s">
        <v>100</v>
      </c>
      <c r="G4" s="5" t="s">
        <v>101</v>
      </c>
      <c r="H4" s="5" t="s">
        <v>102</v>
      </c>
      <c r="I4" s="5" t="s">
        <v>103</v>
      </c>
      <c r="J4" s="5" t="s">
        <v>104</v>
      </c>
      <c r="K4" s="5" t="s">
        <v>105</v>
      </c>
      <c r="L4" s="5" t="s">
        <v>106</v>
      </c>
      <c r="M4" s="5" t="s">
        <v>107</v>
      </c>
      <c r="N4" s="5" t="s">
        <v>108</v>
      </c>
      <c r="O4" s="5" t="s">
        <v>109</v>
      </c>
      <c r="P4" s="5" t="s">
        <v>110</v>
      </c>
    </row>
    <row r="5" customFormat="false" ht="15" hidden="false" customHeight="false" outlineLevel="0" collapsed="false">
      <c r="A5" s="4" t="s">
        <v>22</v>
      </c>
      <c r="B5" s="4" t="s">
        <v>111</v>
      </c>
      <c r="C5" s="4" t="s">
        <v>112</v>
      </c>
      <c r="D5" s="7" t="n">
        <v>1959</v>
      </c>
      <c r="E5" s="8" t="n">
        <f aca="false">Assumptions!$B$6</f>
        <v>86.473</v>
      </c>
      <c r="F5" s="10" t="n">
        <v>0.2</v>
      </c>
      <c r="G5" s="7" t="n">
        <v>20000</v>
      </c>
      <c r="H5" s="11" t="n">
        <f aca="false">D5*E5*(1+F5)+G5</f>
        <v>223280.7284</v>
      </c>
      <c r="I5" s="4" t="s">
        <v>113</v>
      </c>
      <c r="J5" s="4" t="s">
        <v>114</v>
      </c>
      <c r="K5" s="4" t="s">
        <v>115</v>
      </c>
      <c r="L5" s="4" t="n">
        <v>48</v>
      </c>
      <c r="M5" s="11" t="n">
        <f aca="false">IF(L5=0,"",H5/L5)</f>
        <v>4651.68184166667</v>
      </c>
      <c r="N5" s="4" t="s">
        <v>116</v>
      </c>
      <c r="O5" s="4" t="s">
        <v>117</v>
      </c>
      <c r="P5" s="12" t="s">
        <v>118</v>
      </c>
    </row>
    <row r="6" customFormat="false" ht="15" hidden="false" customHeight="false" outlineLevel="0" collapsed="false">
      <c r="A6" s="4" t="s">
        <v>23</v>
      </c>
      <c r="B6" s="4" t="s">
        <v>119</v>
      </c>
      <c r="C6" s="4" t="s">
        <v>112</v>
      </c>
      <c r="D6" s="7" t="n">
        <v>3449</v>
      </c>
      <c r="E6" s="8" t="n">
        <f aca="false">Assumptions!$B$6</f>
        <v>86.473</v>
      </c>
      <c r="F6" s="10" t="n">
        <v>0.2</v>
      </c>
      <c r="G6" s="7" t="n">
        <v>25000</v>
      </c>
      <c r="H6" s="11" t="n">
        <f aca="false">D6*E6*(1+F6)+G6</f>
        <v>382894.4524</v>
      </c>
      <c r="I6" s="4" t="s">
        <v>113</v>
      </c>
      <c r="J6" s="4" t="s">
        <v>120</v>
      </c>
      <c r="K6" s="4" t="s">
        <v>115</v>
      </c>
      <c r="L6" s="4" t="n">
        <v>96</v>
      </c>
      <c r="M6" s="11" t="n">
        <f aca="false">IF(L6=0,"",H6/L6)</f>
        <v>3988.48387916667</v>
      </c>
      <c r="N6" s="4" t="s">
        <v>116</v>
      </c>
      <c r="O6" s="4" t="s">
        <v>121</v>
      </c>
      <c r="P6" s="12" t="s">
        <v>118</v>
      </c>
    </row>
    <row r="7" customFormat="false" ht="15" hidden="false" customHeight="false" outlineLevel="0" collapsed="false">
      <c r="A7" s="4" t="s">
        <v>122</v>
      </c>
      <c r="B7" s="4" t="s">
        <v>123</v>
      </c>
      <c r="C7" s="4" t="s">
        <v>124</v>
      </c>
      <c r="D7" s="7" t="n">
        <v>277930</v>
      </c>
      <c r="E7" s="7" t="n">
        <v>1</v>
      </c>
      <c r="F7" s="10" t="n">
        <v>0</v>
      </c>
      <c r="G7" s="7" t="n">
        <v>190000</v>
      </c>
      <c r="H7" s="11" t="n">
        <f aca="false">D7*E7*(1+F7)+G7</f>
        <v>467930</v>
      </c>
      <c r="I7" s="4" t="s">
        <v>125</v>
      </c>
      <c r="J7" s="4" t="s">
        <v>126</v>
      </c>
      <c r="K7" s="4" t="s">
        <v>127</v>
      </c>
      <c r="L7" s="4" t="n">
        <v>24</v>
      </c>
      <c r="M7" s="11" t="n">
        <f aca="false">IF(L7=0,"",H7/L7)</f>
        <v>19497.0833333333</v>
      </c>
      <c r="N7" s="4" t="s">
        <v>128</v>
      </c>
      <c r="O7" s="4" t="s">
        <v>129</v>
      </c>
      <c r="P7" s="12" t="s">
        <v>130</v>
      </c>
    </row>
    <row r="8" customFormat="false" ht="15" hidden="false" customHeight="false" outlineLevel="0" collapsed="false">
      <c r="A8" s="4" t="s">
        <v>24</v>
      </c>
      <c r="B8" s="4" t="s">
        <v>131</v>
      </c>
      <c r="C8" s="4" t="s">
        <v>124</v>
      </c>
      <c r="D8" s="7" t="n">
        <v>280000</v>
      </c>
      <c r="E8" s="7" t="n">
        <v>1</v>
      </c>
      <c r="F8" s="10" t="n">
        <v>0</v>
      </c>
      <c r="G8" s="7" t="n">
        <v>195000</v>
      </c>
      <c r="H8" s="11" t="n">
        <f aca="false">D8*E8*(1+F8)+G8</f>
        <v>475000</v>
      </c>
      <c r="I8" s="4" t="s">
        <v>132</v>
      </c>
      <c r="J8" s="4" t="s">
        <v>126</v>
      </c>
      <c r="K8" s="4" t="s">
        <v>127</v>
      </c>
      <c r="L8" s="4" t="n">
        <v>24</v>
      </c>
      <c r="M8" s="11" t="n">
        <f aca="false">IF(L8=0,"",H8/L8)</f>
        <v>19791.6666666667</v>
      </c>
      <c r="N8" s="4" t="s">
        <v>133</v>
      </c>
      <c r="O8" s="4" t="s">
        <v>134</v>
      </c>
      <c r="P8" s="4"/>
    </row>
    <row r="9" customFormat="false" ht="15" hidden="false" customHeight="false" outlineLevel="0" collapsed="false">
      <c r="A9" s="4" t="s">
        <v>135</v>
      </c>
      <c r="B9" s="4" t="s">
        <v>136</v>
      </c>
      <c r="C9" s="4" t="s">
        <v>124</v>
      </c>
      <c r="D9" s="7" t="n">
        <v>240000</v>
      </c>
      <c r="E9" s="7" t="n">
        <v>1</v>
      </c>
      <c r="F9" s="10" t="n">
        <v>0</v>
      </c>
      <c r="G9" s="7" t="n">
        <v>220000</v>
      </c>
      <c r="H9" s="11" t="n">
        <f aca="false">D9*E9*(1+F9)+G9</f>
        <v>460000</v>
      </c>
      <c r="I9" s="4" t="s">
        <v>137</v>
      </c>
      <c r="J9" s="4" t="s">
        <v>126</v>
      </c>
      <c r="K9" s="4" t="s">
        <v>127</v>
      </c>
      <c r="L9" s="4" t="n">
        <v>48</v>
      </c>
      <c r="M9" s="11" t="n">
        <f aca="false">IF(L9=0,"",H9/L9)</f>
        <v>9583.33333333333</v>
      </c>
      <c r="N9" s="4" t="s">
        <v>133</v>
      </c>
      <c r="O9" s="4" t="s">
        <v>138</v>
      </c>
      <c r="P9" s="4"/>
    </row>
    <row r="10" customFormat="false" ht="15" hidden="false" customHeight="false" outlineLevel="0" collapsed="false">
      <c r="A10" s="4" t="s">
        <v>139</v>
      </c>
      <c r="B10" s="4" t="s">
        <v>140</v>
      </c>
      <c r="C10" s="4" t="s">
        <v>124</v>
      </c>
      <c r="D10" s="7" t="n">
        <v>566510</v>
      </c>
      <c r="E10" s="7" t="n">
        <v>1</v>
      </c>
      <c r="F10" s="10" t="n">
        <v>0</v>
      </c>
      <c r="G10" s="7" t="n">
        <v>195000</v>
      </c>
      <c r="H10" s="11" t="n">
        <f aca="false">D10*E10*(1+F10)+G10</f>
        <v>761510</v>
      </c>
      <c r="I10" s="4" t="s">
        <v>141</v>
      </c>
      <c r="J10" s="4" t="s">
        <v>126</v>
      </c>
      <c r="K10" s="4" t="s">
        <v>127</v>
      </c>
      <c r="L10" s="4" t="n">
        <v>32</v>
      </c>
      <c r="M10" s="11" t="n">
        <f aca="false">IF(L10=0,"",H10/L10)</f>
        <v>23797.1875</v>
      </c>
      <c r="N10" s="4" t="s">
        <v>128</v>
      </c>
      <c r="O10" s="4" t="s">
        <v>142</v>
      </c>
      <c r="P10" s="12" t="s">
        <v>143</v>
      </c>
    </row>
    <row r="11" customFormat="false" ht="15" hidden="false" customHeight="false" outlineLevel="0" collapsed="false">
      <c r="A11" s="4" t="s">
        <v>144</v>
      </c>
      <c r="B11" s="4" t="s">
        <v>140</v>
      </c>
      <c r="C11" s="4" t="s">
        <v>124</v>
      </c>
      <c r="D11" s="7" t="n">
        <v>602190</v>
      </c>
      <c r="E11" s="7" t="n">
        <v>1</v>
      </c>
      <c r="F11" s="10" t="n">
        <v>0</v>
      </c>
      <c r="G11" s="7" t="n">
        <v>195000</v>
      </c>
      <c r="H11" s="11" t="n">
        <f aca="false">D11*E11*(1+F11)+G11</f>
        <v>797190</v>
      </c>
      <c r="I11" s="4" t="s">
        <v>132</v>
      </c>
      <c r="J11" s="4" t="s">
        <v>126</v>
      </c>
      <c r="K11" s="4" t="s">
        <v>127</v>
      </c>
      <c r="L11" s="4" t="n">
        <v>24</v>
      </c>
      <c r="M11" s="11" t="n">
        <f aca="false">IF(L11=0,"",H11/L11)</f>
        <v>33216.25</v>
      </c>
      <c r="N11" s="4" t="s">
        <v>128</v>
      </c>
      <c r="O11" s="4" t="s">
        <v>145</v>
      </c>
      <c r="P11" s="12" t="s">
        <v>146</v>
      </c>
    </row>
    <row r="12" customFormat="false" ht="15" hidden="false" customHeight="false" outlineLevel="0" collapsed="false">
      <c r="A12" s="4" t="s">
        <v>147</v>
      </c>
      <c r="B12" s="4" t="s">
        <v>148</v>
      </c>
      <c r="C12" s="4" t="s">
        <v>124</v>
      </c>
      <c r="D12" s="7" t="n">
        <v>745090</v>
      </c>
      <c r="E12" s="7" t="n">
        <v>1</v>
      </c>
      <c r="F12" s="10" t="n">
        <v>0</v>
      </c>
      <c r="G12" s="7" t="n">
        <v>195000</v>
      </c>
      <c r="H12" s="11" t="n">
        <f aca="false">D12*E12*(1+F12)+G12</f>
        <v>940090</v>
      </c>
      <c r="I12" s="4" t="s">
        <v>141</v>
      </c>
      <c r="J12" s="4" t="s">
        <v>126</v>
      </c>
      <c r="K12" s="4" t="s">
        <v>127</v>
      </c>
      <c r="L12" s="4" t="n">
        <v>32</v>
      </c>
      <c r="M12" s="11" t="n">
        <f aca="false">IF(L12=0,"",H12/L12)</f>
        <v>29377.8125</v>
      </c>
      <c r="N12" s="4" t="s">
        <v>128</v>
      </c>
      <c r="O12" s="4" t="s">
        <v>149</v>
      </c>
      <c r="P12" s="12" t="s">
        <v>143</v>
      </c>
    </row>
  </sheetData>
  <autoFilter ref="A1:P12"/>
  <mergeCells count="2">
    <mergeCell ref="A1:P1"/>
    <mergeCell ref="A2:P2"/>
  </mergeCells>
  <hyperlinks>
    <hyperlink ref="P5" r:id="rId2" display="https://frame.work/products/desktop-diy-amd-aimax300/configuration/new"/>
    <hyperlink ref="P6" r:id="rId3" display="https://frame.work/products/desktop-diy-amd-aimax300/configuration/new"/>
    <hyperlink ref="P7" r:id="rId4" display="https://www.regard.ru/catalog?search=RTX%203090"/>
    <hyperlink ref="P10" r:id="rId5" display="https://www.regard.ru/catalog?search=RTX%205090"/>
    <hyperlink ref="P11" r:id="rId6" display="https://www.regard.ru/catalog?search=RTX%204090"/>
    <hyperlink ref="P12" r:id="rId7" display="https://www.regard.ru/catalog?search=RTX%205090"/>
  </hyperlink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8"/>
  <legacy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8"/>
    <col collapsed="false" customWidth="true" hidden="false" outlineLevel="0" max="3" min="3" style="1" width="12"/>
    <col collapsed="false" customWidth="true" hidden="false" outlineLevel="0" max="4" min="4" style="1" width="16"/>
    <col collapsed="false" customWidth="true" hidden="false" outlineLevel="0" max="6" min="5" style="1" width="15"/>
    <col collapsed="false" customWidth="true" hidden="false" outlineLevel="0" max="8" min="7" style="1" width="17"/>
    <col collapsed="false" customWidth="true" hidden="false" outlineLevel="0" max="9" min="9" style="1" width="40"/>
    <col collapsed="false" customWidth="true" hidden="false" outlineLevel="0" max="10" min="10" style="1" width="48"/>
  </cols>
  <sheetData>
    <row r="1" customFormat="false" ht="19.7" hidden="false" customHeight="true" outlineLevel="0" collapsed="false">
      <c r="A1" s="2" t="s">
        <v>150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5" hidden="false" customHeight="true" outlineLevel="0" collapsed="false">
      <c r="A2" s="3" t="s">
        <v>151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</row>
    <row r="4" customFormat="false" ht="15" hidden="false" customHeight="false" outlineLevel="0" collapsed="false">
      <c r="A4" s="5" t="s">
        <v>152</v>
      </c>
      <c r="B4" s="5" t="s">
        <v>153</v>
      </c>
      <c r="C4" s="5" t="s">
        <v>154</v>
      </c>
      <c r="D4" s="5" t="s">
        <v>155</v>
      </c>
      <c r="E4" s="5" t="s">
        <v>156</v>
      </c>
      <c r="F4" s="5" t="s">
        <v>157</v>
      </c>
      <c r="G4" s="5" t="s">
        <v>158</v>
      </c>
      <c r="H4" s="5" t="s">
        <v>7</v>
      </c>
      <c r="I4" s="5" t="s">
        <v>159</v>
      </c>
      <c r="J4" s="5" t="s">
        <v>110</v>
      </c>
    </row>
    <row r="5" customFormat="false" ht="15" hidden="false" customHeight="false" outlineLevel="0" collapsed="false">
      <c r="A5" s="4" t="s">
        <v>160</v>
      </c>
      <c r="B5" s="4" t="s">
        <v>161</v>
      </c>
      <c r="C5" s="4" t="n">
        <v>24</v>
      </c>
      <c r="D5" s="6" t="n">
        <v>1.65</v>
      </c>
      <c r="E5" s="4" t="s">
        <v>162</v>
      </c>
      <c r="F5" s="11" t="n">
        <f aca="false">D5*60</f>
        <v>99</v>
      </c>
      <c r="G5" s="13" t="n">
        <v>71456</v>
      </c>
      <c r="H5" s="4" t="s">
        <v>12</v>
      </c>
      <c r="I5" s="4" t="s">
        <v>163</v>
      </c>
      <c r="J5" s="12" t="s">
        <v>164</v>
      </c>
    </row>
    <row r="6" customFormat="false" ht="15" hidden="false" customHeight="false" outlineLevel="0" collapsed="false">
      <c r="A6" s="4" t="s">
        <v>160</v>
      </c>
      <c r="B6" s="4" t="s">
        <v>165</v>
      </c>
      <c r="C6" s="4" t="n">
        <v>48</v>
      </c>
      <c r="D6" s="6" t="n">
        <v>4.02</v>
      </c>
      <c r="E6" s="4" t="s">
        <v>162</v>
      </c>
      <c r="F6" s="11" t="n">
        <f aca="false">D6*60</f>
        <v>241.2</v>
      </c>
      <c r="G6" s="13" t="n">
        <v>173479</v>
      </c>
      <c r="H6" s="4" t="s">
        <v>12</v>
      </c>
      <c r="I6" s="4" t="s">
        <v>166</v>
      </c>
      <c r="J6" s="12" t="s">
        <v>164</v>
      </c>
    </row>
    <row r="7" customFormat="false" ht="15" hidden="false" customHeight="false" outlineLevel="0" collapsed="false">
      <c r="A7" s="4" t="s">
        <v>160</v>
      </c>
      <c r="B7" s="4" t="s">
        <v>167</v>
      </c>
      <c r="C7" s="4" t="n">
        <v>80</v>
      </c>
      <c r="D7" s="6" t="n">
        <v>5.59</v>
      </c>
      <c r="E7" s="4" t="s">
        <v>162</v>
      </c>
      <c r="F7" s="11" t="n">
        <f aca="false">D7*60</f>
        <v>335.4</v>
      </c>
      <c r="G7" s="13" t="n">
        <v>241662</v>
      </c>
      <c r="H7" s="4" t="s">
        <v>12</v>
      </c>
      <c r="I7" s="4" t="s">
        <v>168</v>
      </c>
      <c r="J7" s="12" t="s">
        <v>164</v>
      </c>
    </row>
    <row r="8" customFormat="false" ht="15" hidden="false" customHeight="false" outlineLevel="0" collapsed="false">
      <c r="A8" s="4" t="s">
        <v>169</v>
      </c>
      <c r="B8" s="4" t="s">
        <v>170</v>
      </c>
      <c r="C8" s="4" t="n">
        <v>16</v>
      </c>
      <c r="D8" s="6" t="n">
        <v>240</v>
      </c>
      <c r="E8" s="4" t="s">
        <v>171</v>
      </c>
      <c r="F8" s="11" t="n">
        <f aca="false">D8</f>
        <v>240</v>
      </c>
      <c r="G8" s="11" t="n">
        <f aca="false">F8*720</f>
        <v>172800</v>
      </c>
      <c r="H8" s="4" t="s">
        <v>172</v>
      </c>
      <c r="I8" s="4" t="s">
        <v>173</v>
      </c>
      <c r="J8" s="12" t="s">
        <v>174</v>
      </c>
    </row>
    <row r="9" customFormat="false" ht="15" hidden="false" customHeight="false" outlineLevel="0" collapsed="false">
      <c r="A9" s="4" t="s">
        <v>169</v>
      </c>
      <c r="B9" s="4" t="s">
        <v>175</v>
      </c>
      <c r="C9" s="4" t="n">
        <v>40</v>
      </c>
      <c r="D9" s="6" t="n">
        <v>4.5</v>
      </c>
      <c r="E9" s="4" t="s">
        <v>162</v>
      </c>
      <c r="F9" s="11" t="n">
        <f aca="false">D9*60</f>
        <v>270</v>
      </c>
      <c r="G9" s="11" t="n">
        <f aca="false">F9*720</f>
        <v>194400</v>
      </c>
      <c r="H9" s="4" t="s">
        <v>172</v>
      </c>
      <c r="I9" s="4" t="s">
        <v>176</v>
      </c>
      <c r="J9" s="12" t="s">
        <v>174</v>
      </c>
    </row>
    <row r="10" customFormat="false" ht="15" hidden="false" customHeight="false" outlineLevel="0" collapsed="false">
      <c r="A10" s="4" t="s">
        <v>169</v>
      </c>
      <c r="B10" s="4" t="s">
        <v>177</v>
      </c>
      <c r="C10" s="4" t="n">
        <v>80</v>
      </c>
      <c r="D10" s="6" t="n">
        <v>9.5</v>
      </c>
      <c r="E10" s="4" t="s">
        <v>162</v>
      </c>
      <c r="F10" s="11" t="n">
        <f aca="false">D10*60</f>
        <v>570</v>
      </c>
      <c r="G10" s="11" t="n">
        <f aca="false">F10*720</f>
        <v>410400</v>
      </c>
      <c r="H10" s="4" t="s">
        <v>172</v>
      </c>
      <c r="I10" s="4" t="s">
        <v>178</v>
      </c>
      <c r="J10" s="12" t="s">
        <v>174</v>
      </c>
    </row>
    <row r="11" customFormat="false" ht="15" hidden="false" customHeight="false" outlineLevel="0" collapsed="false">
      <c r="A11" s="4" t="s">
        <v>179</v>
      </c>
      <c r="B11" s="4" t="s">
        <v>180</v>
      </c>
      <c r="C11" s="4" t="n">
        <v>24</v>
      </c>
      <c r="D11" s="6" t="n">
        <v>0.5</v>
      </c>
      <c r="E11" s="4" t="s">
        <v>181</v>
      </c>
      <c r="F11" s="8" t="n">
        <f aca="false">D11*Assumptions!$B$6</f>
        <v>43.2365</v>
      </c>
      <c r="G11" s="11" t="n">
        <f aca="false">F11*720</f>
        <v>31130.28</v>
      </c>
      <c r="H11" s="4" t="s">
        <v>12</v>
      </c>
      <c r="I11" s="4" t="s">
        <v>182</v>
      </c>
      <c r="J11" s="12" t="s">
        <v>183</v>
      </c>
    </row>
    <row r="12" customFormat="false" ht="15" hidden="false" customHeight="false" outlineLevel="0" collapsed="false">
      <c r="A12" s="4" t="s">
        <v>179</v>
      </c>
      <c r="B12" s="4" t="s">
        <v>184</v>
      </c>
      <c r="C12" s="4" t="n">
        <v>24</v>
      </c>
      <c r="D12" s="6" t="n">
        <v>0.74</v>
      </c>
      <c r="E12" s="4" t="s">
        <v>181</v>
      </c>
      <c r="F12" s="8" t="n">
        <f aca="false">D12*Assumptions!$B$6</f>
        <v>63.99002</v>
      </c>
      <c r="G12" s="11" t="n">
        <f aca="false">F12*720</f>
        <v>46072.8144</v>
      </c>
      <c r="H12" s="4" t="s">
        <v>12</v>
      </c>
      <c r="I12" s="4" t="s">
        <v>185</v>
      </c>
      <c r="J12" s="12" t="s">
        <v>183</v>
      </c>
    </row>
    <row r="13" customFormat="false" ht="15" hidden="false" customHeight="false" outlineLevel="0" collapsed="false">
      <c r="A13" s="4" t="s">
        <v>179</v>
      </c>
      <c r="B13" s="4" t="s">
        <v>186</v>
      </c>
      <c r="C13" s="4" t="n">
        <v>32</v>
      </c>
      <c r="D13" s="6" t="n">
        <v>0.99</v>
      </c>
      <c r="E13" s="4" t="s">
        <v>181</v>
      </c>
      <c r="F13" s="8" t="n">
        <f aca="false">D13*Assumptions!$B$6</f>
        <v>85.60827</v>
      </c>
      <c r="G13" s="11" t="n">
        <f aca="false">F13*720</f>
        <v>61637.9544</v>
      </c>
      <c r="H13" s="4" t="s">
        <v>12</v>
      </c>
      <c r="I13" s="4" t="s">
        <v>185</v>
      </c>
      <c r="J13" s="12" t="s">
        <v>183</v>
      </c>
    </row>
    <row r="14" customFormat="false" ht="15" hidden="false" customHeight="false" outlineLevel="0" collapsed="false">
      <c r="A14" s="4" t="s">
        <v>179</v>
      </c>
      <c r="B14" s="4" t="s">
        <v>167</v>
      </c>
      <c r="C14" s="4" t="n">
        <v>80</v>
      </c>
      <c r="D14" s="6" t="n">
        <v>1.59</v>
      </c>
      <c r="E14" s="4" t="s">
        <v>181</v>
      </c>
      <c r="F14" s="8" t="n">
        <f aca="false">D14*Assumptions!$B$6</f>
        <v>137.49207</v>
      </c>
      <c r="G14" s="11" t="n">
        <f aca="false">F14*720</f>
        <v>98994.2904</v>
      </c>
      <c r="H14" s="4" t="s">
        <v>12</v>
      </c>
      <c r="I14" s="4" t="s">
        <v>187</v>
      </c>
      <c r="J14" s="12" t="s">
        <v>183</v>
      </c>
    </row>
    <row r="15" customFormat="false" ht="15" hidden="false" customHeight="false" outlineLevel="0" collapsed="false">
      <c r="A15" s="4" t="s">
        <v>179</v>
      </c>
      <c r="B15" s="4" t="s">
        <v>188</v>
      </c>
      <c r="C15" s="4" t="n">
        <v>80</v>
      </c>
      <c r="D15" s="6" t="n">
        <v>2.89</v>
      </c>
      <c r="E15" s="4" t="s">
        <v>181</v>
      </c>
      <c r="F15" s="8" t="n">
        <f aca="false">D15*Assumptions!$B$6</f>
        <v>249.90697</v>
      </c>
      <c r="G15" s="11" t="n">
        <f aca="false">F15*720</f>
        <v>179933.0184</v>
      </c>
      <c r="H15" s="4" t="s">
        <v>12</v>
      </c>
      <c r="I15" s="4" t="s">
        <v>189</v>
      </c>
      <c r="J15" s="12" t="s">
        <v>183</v>
      </c>
    </row>
    <row r="16" customFormat="false" ht="15" hidden="false" customHeight="false" outlineLevel="0" collapsed="false">
      <c r="A16" s="4" t="s">
        <v>190</v>
      </c>
      <c r="B16" s="4" t="s">
        <v>191</v>
      </c>
      <c r="C16" s="4"/>
      <c r="D16" s="6"/>
      <c r="E16" s="4" t="s">
        <v>192</v>
      </c>
      <c r="F16" s="13"/>
      <c r="G16" s="13"/>
      <c r="H16" s="4" t="s">
        <v>193</v>
      </c>
      <c r="I16" s="4" t="s">
        <v>194</v>
      </c>
      <c r="J16" s="12" t="s">
        <v>195</v>
      </c>
    </row>
    <row r="17" customFormat="false" ht="15" hidden="false" customHeight="false" outlineLevel="0" collapsed="false">
      <c r="A17" s="4" t="s">
        <v>196</v>
      </c>
      <c r="B17" s="4" t="s">
        <v>197</v>
      </c>
      <c r="C17" s="4"/>
      <c r="D17" s="6"/>
      <c r="E17" s="4" t="s">
        <v>198</v>
      </c>
      <c r="F17" s="13"/>
      <c r="G17" s="13"/>
      <c r="H17" s="4" t="s">
        <v>199</v>
      </c>
      <c r="I17" s="4" t="s">
        <v>200</v>
      </c>
      <c r="J17" s="12" t="s">
        <v>201</v>
      </c>
    </row>
    <row r="18" customFormat="false" ht="15" hidden="false" customHeight="false" outlineLevel="0" collapsed="false">
      <c r="A18" s="4" t="s">
        <v>202</v>
      </c>
      <c r="B18" s="4" t="s">
        <v>203</v>
      </c>
      <c r="C18" s="4"/>
      <c r="D18" s="6"/>
      <c r="E18" s="4" t="s">
        <v>198</v>
      </c>
      <c r="F18" s="13"/>
      <c r="G18" s="13"/>
      <c r="H18" s="4" t="s">
        <v>199</v>
      </c>
      <c r="I18" s="4" t="s">
        <v>204</v>
      </c>
      <c r="J18" s="12" t="s">
        <v>205</v>
      </c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customFormat="false" ht="39.55" hidden="false" customHeight="false" outlineLevel="0" collapsed="false">
      <c r="A22" s="14" t="s">
        <v>206</v>
      </c>
      <c r="B22" s="4"/>
      <c r="C22" s="4"/>
      <c r="D22" s="4"/>
      <c r="E22" s="4"/>
      <c r="F22" s="4"/>
      <c r="G22" s="4"/>
      <c r="H22" s="4"/>
      <c r="I22" s="4"/>
      <c r="J22" s="4"/>
    </row>
    <row r="23" customFormat="false" ht="15" hidden="false" customHeight="false" outlineLevel="0" collapsed="false">
      <c r="A23" s="5" t="s">
        <v>207</v>
      </c>
      <c r="B23" s="5" t="s">
        <v>208</v>
      </c>
      <c r="C23" s="5" t="s">
        <v>209</v>
      </c>
      <c r="D23" s="5" t="s">
        <v>210</v>
      </c>
      <c r="E23" s="5" t="s">
        <v>211</v>
      </c>
      <c r="F23" s="5" t="s">
        <v>212</v>
      </c>
      <c r="G23" s="5" t="s">
        <v>7</v>
      </c>
      <c r="H23" s="5" t="s">
        <v>213</v>
      </c>
      <c r="I23" s="5"/>
      <c r="J23" s="5" t="s">
        <v>110</v>
      </c>
    </row>
    <row r="24" customFormat="false" ht="23.85" hidden="false" customHeight="false" outlineLevel="0" collapsed="false">
      <c r="A24" s="4" t="s">
        <v>214</v>
      </c>
      <c r="B24" s="15" t="n">
        <v>0.1</v>
      </c>
      <c r="C24" s="15" t="n">
        <v>0.15</v>
      </c>
      <c r="D24" s="8" t="n">
        <f aca="false">B24*Assumptions!$B$6</f>
        <v>8.6473</v>
      </c>
      <c r="E24" s="8" t="n">
        <f aca="false">C24*Assumptions!$B$6</f>
        <v>12.97095</v>
      </c>
      <c r="F24" s="4" t="n">
        <v>262144</v>
      </c>
      <c r="G24" s="4" t="s">
        <v>215</v>
      </c>
      <c r="H24" s="4" t="s">
        <v>216</v>
      </c>
      <c r="I24" s="4"/>
      <c r="J24" s="12" t="s">
        <v>217</v>
      </c>
    </row>
    <row r="25" customFormat="false" ht="23.85" hidden="false" customHeight="false" outlineLevel="0" collapsed="false">
      <c r="A25" s="4" t="s">
        <v>218</v>
      </c>
      <c r="B25" s="15" t="n">
        <v>0.3125</v>
      </c>
      <c r="C25" s="15" t="n">
        <v>1.25</v>
      </c>
      <c r="D25" s="8" t="n">
        <f aca="false">B25*Assumptions!$B$6</f>
        <v>27.0228125</v>
      </c>
      <c r="E25" s="8" t="n">
        <f aca="false">C25*Assumptions!$B$6</f>
        <v>108.09125</v>
      </c>
      <c r="F25" s="4" t="n">
        <v>262144</v>
      </c>
      <c r="G25" s="4" t="s">
        <v>215</v>
      </c>
      <c r="H25" s="4" t="s">
        <v>216</v>
      </c>
      <c r="I25" s="4"/>
      <c r="J25" s="12" t="s">
        <v>217</v>
      </c>
    </row>
    <row r="26" customFormat="false" ht="23.85" hidden="false" customHeight="false" outlineLevel="0" collapsed="false">
      <c r="A26" s="4" t="s">
        <v>219</v>
      </c>
      <c r="B26" s="15" t="n">
        <v>0.269</v>
      </c>
      <c r="C26" s="15" t="n">
        <v>0.4</v>
      </c>
      <c r="D26" s="8" t="n">
        <f aca="false">B26*Assumptions!$B$6</f>
        <v>23.261237</v>
      </c>
      <c r="E26" s="8" t="n">
        <f aca="false">C26*Assumptions!$B$6</f>
        <v>34.5892</v>
      </c>
      <c r="F26" s="4" t="n">
        <v>163840</v>
      </c>
      <c r="G26" s="4" t="s">
        <v>215</v>
      </c>
      <c r="H26" s="4" t="s">
        <v>216</v>
      </c>
      <c r="I26" s="4"/>
      <c r="J26" s="12" t="s">
        <v>217</v>
      </c>
    </row>
    <row r="27" customFormat="false" ht="23.85" hidden="false" customHeight="false" outlineLevel="0" collapsed="false">
      <c r="A27" s="4" t="s">
        <v>220</v>
      </c>
      <c r="B27" s="15" t="n">
        <v>0.3</v>
      </c>
      <c r="C27" s="15" t="n">
        <v>2.5</v>
      </c>
      <c r="D27" s="8" t="n">
        <f aca="false">B27*Assumptions!$B$6</f>
        <v>25.9419</v>
      </c>
      <c r="E27" s="8" t="n">
        <f aca="false">C27*Assumptions!$B$6</f>
        <v>216.1825</v>
      </c>
      <c r="F27" s="4" t="n">
        <v>1048576</v>
      </c>
      <c r="G27" s="4" t="s">
        <v>215</v>
      </c>
      <c r="H27" s="4" t="s">
        <v>216</v>
      </c>
      <c r="I27" s="4"/>
      <c r="J27" s="12" t="s">
        <v>217</v>
      </c>
    </row>
    <row r="28" customFormat="false" ht="23.85" hidden="false" customHeight="false" outlineLevel="0" collapsed="false">
      <c r="A28" s="4" t="s">
        <v>221</v>
      </c>
      <c r="B28" s="15" t="n">
        <v>3</v>
      </c>
      <c r="C28" s="15" t="n">
        <v>15</v>
      </c>
      <c r="D28" s="8" t="n">
        <f aca="false">B28*Assumptions!$B$6</f>
        <v>259.419</v>
      </c>
      <c r="E28" s="8" t="n">
        <f aca="false">C28*Assumptions!$B$6</f>
        <v>1297.095</v>
      </c>
      <c r="F28" s="4" t="n">
        <v>1000000</v>
      </c>
      <c r="G28" s="4" t="s">
        <v>215</v>
      </c>
      <c r="H28" s="4" t="s">
        <v>216</v>
      </c>
      <c r="I28" s="4"/>
      <c r="J28" s="12" t="s">
        <v>217</v>
      </c>
    </row>
  </sheetData>
  <autoFilter ref="A1:J28"/>
  <mergeCells count="2">
    <mergeCell ref="A1:J1"/>
    <mergeCell ref="A2:J2"/>
  </mergeCells>
  <hyperlinks>
    <hyperlink ref="J5" r:id="rId2" display="https://cloud.vk.ru/pricelist/"/>
    <hyperlink ref="J6" r:id="rId3" display="https://cloud.vk.ru/pricelist/"/>
    <hyperlink ref="J7" r:id="rId4" display="https://cloud.vk.ru/pricelist/"/>
    <hyperlink ref="J8" r:id="rId5" display="https://cloud.ru/products/vychislitelnyye-moschnosti-s-gpu"/>
    <hyperlink ref="J9" r:id="rId6" display="https://cloud.ru/products/vychislitelnyye-moschnosti-s-gpu"/>
    <hyperlink ref="J10" r:id="rId7" display="https://cloud.ru/products/vychislitelnyye-moschnosti-s-gpu"/>
    <hyperlink ref="J11" r:id="rId8" display="https://www.runpod.io/pricing"/>
    <hyperlink ref="J12" r:id="rId9" display="https://www.runpod.io/pricing"/>
    <hyperlink ref="J13" r:id="rId10" display="https://www.runpod.io/pricing"/>
    <hyperlink ref="J14" r:id="rId11" display="https://www.runpod.io/pricing"/>
    <hyperlink ref="J15" r:id="rId12" display="https://www.runpod.io/pricing"/>
    <hyperlink ref="J16" r:id="rId13" display="https://selectel.ru/services/dedicated/gpu/"/>
    <hyperlink ref="J17" r:id="rId14" display="https://yandex.cloud/ru/docs/compute/pricing"/>
    <hyperlink ref="J18" r:id="rId15" display="https://vast.ai/pricing"/>
    <hyperlink ref="J24" r:id="rId16" display="https://openrouter.ai/api/v1/models"/>
    <hyperlink ref="J25" r:id="rId17" display="https://openrouter.ai/api/v1/models"/>
    <hyperlink ref="J26" r:id="rId18" display="https://openrouter.ai/api/v1/models"/>
    <hyperlink ref="J27" r:id="rId19" display="https://openrouter.ai/api/v1/models"/>
    <hyperlink ref="J28" r:id="rId20" display="https://openrouter.ai/api/v1/models"/>
  </hyperlink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1"/>
  <legacyDrawing r:id="rId2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25"/>
    <col collapsed="false" customWidth="true" hidden="false" outlineLevel="0" max="5" min="3" style="1" width="20"/>
    <col collapsed="false" customWidth="true" hidden="false" outlineLevel="0" max="6" min="6" style="1" width="3"/>
  </cols>
  <sheetData>
    <row r="1" customFormat="false" ht="19.7" hidden="false" customHeight="true" outlineLevel="0" collapsed="false">
      <c r="A1" s="2" t="s">
        <v>222</v>
      </c>
      <c r="B1" s="2"/>
      <c r="C1" s="2"/>
      <c r="D1" s="2"/>
      <c r="E1" s="2"/>
      <c r="F1" s="2"/>
      <c r="G1" s="2"/>
    </row>
    <row r="2" customFormat="false" ht="15" hidden="false" customHeight="true" outlineLevel="0" collapsed="false">
      <c r="A2" s="3" t="s">
        <v>223</v>
      </c>
      <c r="B2" s="3"/>
      <c r="C2" s="3"/>
      <c r="D2" s="3"/>
      <c r="E2" s="3"/>
      <c r="F2" s="3"/>
      <c r="G2" s="3"/>
    </row>
    <row r="3" customFormat="false" ht="15" hidden="false" customHeight="false" outlineLevel="0" collapsed="false">
      <c r="A3" s="5" t="s">
        <v>224</v>
      </c>
      <c r="B3" s="5" t="s">
        <v>3</v>
      </c>
      <c r="C3" s="5" t="s">
        <v>4</v>
      </c>
      <c r="D3" s="5" t="s">
        <v>5</v>
      </c>
      <c r="E3" s="4"/>
      <c r="F3" s="4"/>
      <c r="G3" s="4"/>
    </row>
    <row r="4" customFormat="false" ht="15" hidden="false" customHeight="false" outlineLevel="0" collapsed="false">
      <c r="A4" s="4" t="s">
        <v>225</v>
      </c>
      <c r="B4" s="8" t="n">
        <f aca="false">Assumptions!B9+Assumptions!B10+Assumptions!B11+Assumptions!B12+Assumptions!B13</f>
        <v>393280.7284</v>
      </c>
      <c r="C4" s="8" t="n">
        <f aca="false">Assumptions!C9+Assumptions!C10+Assumptions!C11+Assumptions!C12+Assumptions!C13</f>
        <v>627894.4524</v>
      </c>
      <c r="D4" s="8" t="n">
        <f aca="false">Assumptions!D9+Assumptions!D10+Assumptions!D11+Assumptions!D12+Assumptions!D13</f>
        <v>790000</v>
      </c>
      <c r="E4" s="4"/>
      <c r="F4" s="4"/>
      <c r="G4" s="4"/>
    </row>
    <row r="5" customFormat="false" ht="15" hidden="false" customHeight="false" outlineLevel="0" collapsed="false">
      <c r="A5" s="4" t="s">
        <v>226</v>
      </c>
      <c r="B5" s="16" t="str">
        <f aca="false">IF(Assumptions!B9&lt;=Assumptions!B7,"Да","Нет")</f>
        <v>Да</v>
      </c>
      <c r="C5" s="16" t="str">
        <f aca="false">IF(Assumptions!C9&lt;=Assumptions!C7,"Да","Нет")</f>
        <v>Да</v>
      </c>
      <c r="D5" s="16" t="str">
        <f aca="false">IF(Assumptions!D9&lt;=Assumptions!D7,"Да","Нет")</f>
        <v>Да</v>
      </c>
      <c r="E5" s="4"/>
      <c r="F5" s="4"/>
      <c r="G5" s="4"/>
    </row>
    <row r="6" customFormat="false" ht="15" hidden="false" customHeight="false" outlineLevel="0" collapsed="false">
      <c r="A6" s="4" t="s">
        <v>227</v>
      </c>
      <c r="B6" s="8" t="n">
        <f aca="false">(Assumptions!B17*Assumptions!B18+Assumptions!B19*(Assumptions!B20-Assumptions!B18))*Assumptions!B16</f>
        <v>789.6</v>
      </c>
      <c r="C6" s="8" t="n">
        <f aca="false">(Assumptions!C17*Assumptions!C18+Assumptions!C19*(Assumptions!C20-Assumptions!C18))*Assumptions!C16</f>
        <v>1485</v>
      </c>
      <c r="D6" s="8" t="n">
        <f aca="false">(Assumptions!D17*Assumptions!D18+Assumptions!D19*(Assumptions!D20-Assumptions!D18))*Assumptions!D16</f>
        <v>2160</v>
      </c>
      <c r="E6" s="4"/>
      <c r="F6" s="4"/>
      <c r="G6" s="4"/>
    </row>
    <row r="7" customFormat="false" ht="15" hidden="false" customHeight="false" outlineLevel="0" collapsed="false">
      <c r="A7" s="4" t="s">
        <v>228</v>
      </c>
      <c r="B7" s="8" t="n">
        <f aca="false">Assumptions!B21*Assumptions!B22</f>
        <v>14400</v>
      </c>
      <c r="C7" s="8" t="n">
        <f aca="false">Assumptions!C21*Assumptions!C22</f>
        <v>10800</v>
      </c>
      <c r="D7" s="8" t="n">
        <f aca="false">Assumptions!D21*Assumptions!D22</f>
        <v>9000</v>
      </c>
      <c r="E7" s="4"/>
      <c r="F7" s="4"/>
      <c r="G7" s="4"/>
    </row>
    <row r="8" customFormat="false" ht="15" hidden="false" customHeight="false" outlineLevel="0" collapsed="false">
      <c r="A8" s="4" t="s">
        <v>229</v>
      </c>
      <c r="B8" s="8" t="n">
        <f aca="false">Assumptions!B23</f>
        <v>3000</v>
      </c>
      <c r="C8" s="8" t="n">
        <f aca="false">Assumptions!C23</f>
        <v>3500</v>
      </c>
      <c r="D8" s="8" t="n">
        <f aca="false">Assumptions!D23</f>
        <v>5000</v>
      </c>
      <c r="E8" s="4"/>
      <c r="F8" s="4"/>
      <c r="G8" s="4"/>
    </row>
    <row r="9" customFormat="false" ht="15" hidden="false" customHeight="false" outlineLevel="0" collapsed="false">
      <c r="A9" s="4" t="s">
        <v>230</v>
      </c>
      <c r="B9" s="8" t="n">
        <f aca="false">Assumptions!B24*Assumptions!B25/12</f>
        <v>10000</v>
      </c>
      <c r="C9" s="8" t="n">
        <f aca="false">Assumptions!C24*Assumptions!C25/12</f>
        <v>5000</v>
      </c>
      <c r="D9" s="8" t="n">
        <f aca="false">Assumptions!D24*Assumptions!D25/12</f>
        <v>2500</v>
      </c>
      <c r="E9" s="4"/>
      <c r="F9" s="4"/>
      <c r="G9" s="4"/>
    </row>
    <row r="10" customFormat="false" ht="15" hidden="false" customHeight="false" outlineLevel="0" collapsed="false">
      <c r="A10" s="4" t="s">
        <v>231</v>
      </c>
      <c r="B10" s="8" t="n">
        <f aca="false">Assumptions!B9*Assumptions!B26/12</f>
        <v>1116.403642</v>
      </c>
      <c r="C10" s="8" t="n">
        <f aca="false">Assumptions!C9*Assumptions!C26/12</f>
        <v>1276.31484133333</v>
      </c>
      <c r="D10" s="8" t="n">
        <f aca="false">Assumptions!D9*Assumptions!D26/12</f>
        <v>1187.5</v>
      </c>
      <c r="E10" s="4"/>
      <c r="F10" s="4"/>
      <c r="G10" s="4"/>
    </row>
    <row r="11" customFormat="false" ht="15" hidden="false" customHeight="false" outlineLevel="0" collapsed="false">
      <c r="A11" s="4" t="s">
        <v>232</v>
      </c>
      <c r="B11" s="8" t="n">
        <f aca="false">Assumptions!B27</f>
        <v>8000</v>
      </c>
      <c r="C11" s="8" t="n">
        <f aca="false">Assumptions!C27</f>
        <v>12000</v>
      </c>
      <c r="D11" s="8" t="n">
        <f aca="false">Assumptions!D27</f>
        <v>20000</v>
      </c>
      <c r="E11" s="4"/>
      <c r="F11" s="4"/>
      <c r="G11" s="4"/>
    </row>
    <row r="12" customFormat="false" ht="15" hidden="false" customHeight="false" outlineLevel="0" collapsed="false">
      <c r="A12" s="4" t="s">
        <v>233</v>
      </c>
      <c r="B12" s="11" t="n">
        <f aca="false">SUM(B6:B11)</f>
        <v>37306.003642</v>
      </c>
      <c r="C12" s="11" t="n">
        <f aca="false">SUM(C6:C11)</f>
        <v>34061.3148413333</v>
      </c>
      <c r="D12" s="11" t="n">
        <f aca="false">SUM(D6:D11)</f>
        <v>39847.5</v>
      </c>
      <c r="E12" s="4"/>
      <c r="F12" s="4"/>
      <c r="G12" s="4"/>
    </row>
    <row r="13" customFormat="false" ht="15" hidden="false" customHeight="false" outlineLevel="0" collapsed="false">
      <c r="A13" s="4" t="s">
        <v>234</v>
      </c>
      <c r="B13" s="8" t="n">
        <f aca="false">Assumptions!B28*Assumptions!B29</f>
        <v>3960</v>
      </c>
      <c r="C13" s="8" t="n">
        <f aca="false">Assumptions!C28*Assumptions!C29</f>
        <v>16498.8</v>
      </c>
      <c r="D13" s="8" t="n">
        <f aca="false">Assumptions!D28*Assumptions!D29</f>
        <v>83850</v>
      </c>
      <c r="E13" s="4"/>
      <c r="F13" s="4"/>
      <c r="G13" s="4"/>
    </row>
    <row r="14" customFormat="false" ht="15" hidden="false" customHeight="false" outlineLevel="0" collapsed="false">
      <c r="A14" s="4" t="s">
        <v>82</v>
      </c>
      <c r="B14" s="8" t="n">
        <f aca="false">Assumptions!B30</f>
        <v>3000</v>
      </c>
      <c r="C14" s="8" t="n">
        <f aca="false">Assumptions!C30</f>
        <v>7000</v>
      </c>
      <c r="D14" s="8" t="n">
        <f aca="false">Assumptions!D30</f>
        <v>15000</v>
      </c>
      <c r="E14" s="4"/>
      <c r="F14" s="4"/>
      <c r="G14" s="4"/>
    </row>
    <row r="15" customFormat="false" ht="15" hidden="false" customHeight="false" outlineLevel="0" collapsed="false">
      <c r="A15" s="4" t="s">
        <v>235</v>
      </c>
      <c r="B15" s="8" t="n">
        <f aca="false">Assumptions!B31</f>
        <v>10000</v>
      </c>
      <c r="C15" s="8" t="n">
        <f aca="false">Assumptions!C31</f>
        <v>20000</v>
      </c>
      <c r="D15" s="8" t="n">
        <f aca="false">Assumptions!D31</f>
        <v>40000</v>
      </c>
      <c r="E15" s="4"/>
      <c r="F15" s="4"/>
      <c r="G15" s="4"/>
    </row>
    <row r="16" customFormat="false" ht="15" hidden="false" customHeight="false" outlineLevel="0" collapsed="false">
      <c r="A16" s="4" t="s">
        <v>236</v>
      </c>
      <c r="B16" s="11" t="n">
        <f aca="false">SUM(B13:B15)</f>
        <v>16960</v>
      </c>
      <c r="C16" s="11" t="n">
        <f aca="false">SUM(C13:C15)</f>
        <v>43498.8</v>
      </c>
      <c r="D16" s="11" t="n">
        <f aca="false">SUM(D13:D15)</f>
        <v>138850</v>
      </c>
      <c r="E16" s="4"/>
      <c r="F16" s="4"/>
      <c r="G16" s="4"/>
    </row>
    <row r="17" customFormat="false" ht="15" hidden="false" customHeight="false" outlineLevel="0" collapsed="false">
      <c r="A17" s="4" t="s">
        <v>237</v>
      </c>
      <c r="B17" s="8" t="n">
        <f aca="false">Assumptions!B32*Assumptions!B33*Assumptions!B34</f>
        <v>5880</v>
      </c>
      <c r="C17" s="8" t="n">
        <f aca="false">Assumptions!C32*Assumptions!C33*Assumptions!C34</f>
        <v>21120</v>
      </c>
      <c r="D17" s="8" t="n">
        <f aca="false">Assumptions!D32*Assumptions!D33*Assumptions!D34</f>
        <v>94500</v>
      </c>
      <c r="E17" s="4"/>
      <c r="F17" s="4"/>
      <c r="G17" s="4"/>
    </row>
    <row r="18" customFormat="false" ht="15" hidden="false" customHeight="false" outlineLevel="0" collapsed="false">
      <c r="A18" s="4" t="s">
        <v>238</v>
      </c>
      <c r="B18" s="11" t="n">
        <f aca="false">B16+B17</f>
        <v>22840</v>
      </c>
      <c r="C18" s="11" t="n">
        <f aca="false">C16+C17</f>
        <v>64618.8</v>
      </c>
      <c r="D18" s="11" t="n">
        <f aca="false">D16+D17</f>
        <v>233350</v>
      </c>
      <c r="E18" s="4"/>
      <c r="F18" s="4"/>
      <c r="G18" s="4"/>
    </row>
    <row r="19" customFormat="false" ht="15" hidden="false" customHeight="false" outlineLevel="0" collapsed="false">
      <c r="A19" s="4" t="s">
        <v>239</v>
      </c>
      <c r="B19" s="11" t="n">
        <f aca="false">B18-B12</f>
        <v>-14466.003642</v>
      </c>
      <c r="C19" s="11" t="n">
        <f aca="false">C18-C12</f>
        <v>30557.4851586667</v>
      </c>
      <c r="D19" s="11" t="n">
        <f aca="false">D18-D12</f>
        <v>193502.5</v>
      </c>
      <c r="E19" s="4"/>
      <c r="F19" s="4"/>
      <c r="G19" s="4"/>
    </row>
    <row r="20" customFormat="false" ht="15" hidden="false" customHeight="false" outlineLevel="0" collapsed="false">
      <c r="A20" s="4" t="s">
        <v>240</v>
      </c>
      <c r="B20" s="17" t="str">
        <f aca="false">IF(B19&lt;=0,"Нет",B4/B19)</f>
        <v>Нет</v>
      </c>
      <c r="C20" s="17" t="n">
        <f aca="false">IF(C19&lt;=0,"Нет",C4/C19)</f>
        <v>20.5479753696916</v>
      </c>
      <c r="D20" s="17" t="n">
        <f aca="false">IF(D19&lt;=0,"Нет",D4/D19)</f>
        <v>4.08263459128435</v>
      </c>
      <c r="E20" s="4"/>
      <c r="F20" s="4"/>
      <c r="G20" s="4"/>
    </row>
    <row r="21" customFormat="false" ht="15" hidden="false" customHeight="false" outlineLevel="0" collapsed="false">
      <c r="A21" s="4" t="s">
        <v>241</v>
      </c>
      <c r="B21" s="11" t="n">
        <f aca="false">B4/12</f>
        <v>32773.3940333333</v>
      </c>
      <c r="C21" s="11" t="n">
        <f aca="false">C4/12</f>
        <v>52324.5377</v>
      </c>
      <c r="D21" s="11" t="n">
        <f aca="false">D4/12</f>
        <v>65833.3333333333</v>
      </c>
      <c r="E21" s="4"/>
      <c r="F21" s="4"/>
      <c r="G21" s="4"/>
    </row>
    <row r="22" customFormat="false" ht="15" hidden="false" customHeight="false" outlineLevel="0" collapsed="false">
      <c r="A22" s="4" t="s">
        <v>242</v>
      </c>
      <c r="B22" s="11" t="n">
        <f aca="false">MAX(0,B21-B19)</f>
        <v>47239.3976753333</v>
      </c>
      <c r="C22" s="11" t="n">
        <f aca="false">MAX(0,C21-C19)</f>
        <v>21767.0525413333</v>
      </c>
      <c r="D22" s="11" t="n">
        <f aca="false">MAX(0,D21-D19)</f>
        <v>0</v>
      </c>
      <c r="E22" s="4"/>
      <c r="F22" s="4"/>
      <c r="G22" s="4"/>
    </row>
    <row r="23" customFormat="false" ht="15" hidden="false" customHeight="false" outlineLevel="0" collapsed="false">
      <c r="A23" s="4" t="s">
        <v>243</v>
      </c>
      <c r="B23" s="8" t="n">
        <f aca="false">(Assumptions!B9+Assumptions!B10+Assumptions!B11)*(1-Assumptions!B15)/Assumptions!B14</f>
        <v>7832.01821</v>
      </c>
      <c r="C23" s="8" t="n">
        <f aca="false">(Assumptions!C9+Assumptions!C10+Assumptions!C11)*(1-Assumptions!C15)/Assumptions!C14</f>
        <v>11991.9523483333</v>
      </c>
      <c r="D23" s="8" t="n">
        <f aca="false">(Assumptions!D9+Assumptions!D10+Assumptions!D11)*(1-Assumptions!D15)/Assumptions!D14</f>
        <v>14000</v>
      </c>
      <c r="E23" s="4"/>
      <c r="F23" s="4"/>
      <c r="G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</row>
    <row r="27" customFormat="false" ht="15" hidden="false" customHeight="false" outlineLevel="0" collapsed="false">
      <c r="A27" s="5" t="s">
        <v>244</v>
      </c>
      <c r="B27" s="5" t="s">
        <v>245</v>
      </c>
      <c r="C27" s="5" t="s">
        <v>3</v>
      </c>
      <c r="D27" s="5" t="s">
        <v>4</v>
      </c>
      <c r="E27" s="5" t="s">
        <v>5</v>
      </c>
      <c r="F27" s="4"/>
      <c r="G27" s="4"/>
    </row>
    <row r="28" customFormat="false" ht="15" hidden="false" customHeight="false" outlineLevel="0" collapsed="false">
      <c r="A28" s="4" t="n">
        <v>12</v>
      </c>
      <c r="B28" s="4" t="s">
        <v>246</v>
      </c>
      <c r="C28" s="11" t="n">
        <f aca="false">$B$4+$B$12*A28</f>
        <v>840952.772104</v>
      </c>
      <c r="D28" s="11" t="n">
        <f aca="false">$C$4+$C$12*A28</f>
        <v>1036630.230496</v>
      </c>
      <c r="E28" s="11" t="n">
        <f aca="false">$D$4+$D$12*A28</f>
        <v>1268170</v>
      </c>
      <c r="F28" s="4"/>
      <c r="G28" s="4"/>
    </row>
    <row r="29" customFormat="false" ht="15" hidden="false" customHeight="false" outlineLevel="0" collapsed="false">
      <c r="A29" s="4" t="n">
        <v>12</v>
      </c>
      <c r="B29" s="4" t="s">
        <v>247</v>
      </c>
      <c r="C29" s="11" t="n">
        <f aca="false">$B$16*A29</f>
        <v>203520</v>
      </c>
      <c r="D29" s="11" t="n">
        <f aca="false">$C$16*A29</f>
        <v>521985.6</v>
      </c>
      <c r="E29" s="11" t="n">
        <f aca="false">$D$16*A29</f>
        <v>1666200</v>
      </c>
      <c r="F29" s="4"/>
      <c r="G29" s="4"/>
    </row>
    <row r="30" customFormat="false" ht="15" hidden="false" customHeight="false" outlineLevel="0" collapsed="false">
      <c r="A30" s="4" t="n">
        <v>12</v>
      </c>
      <c r="B30" s="4" t="s">
        <v>248</v>
      </c>
      <c r="C30" s="11" t="n">
        <f aca="false">$B$17*A30</f>
        <v>70560</v>
      </c>
      <c r="D30" s="11" t="n">
        <f aca="false">$C$17*A30</f>
        <v>253440</v>
      </c>
      <c r="E30" s="11" t="n">
        <f aca="false">$D$17*A30</f>
        <v>1134000</v>
      </c>
      <c r="F30" s="4"/>
      <c r="G30" s="4"/>
    </row>
    <row r="31" customFormat="false" ht="15" hidden="false" customHeight="false" outlineLevel="0" collapsed="false">
      <c r="A31" s="4" t="n">
        <v>12</v>
      </c>
      <c r="B31" s="4" t="s">
        <v>249</v>
      </c>
      <c r="C31" s="11" t="n">
        <f aca="false">($B$18*A31)-($B$4+$B$12*A31)</f>
        <v>-566872.772104</v>
      </c>
      <c r="D31" s="11" t="n">
        <f aca="false">($C$18*A31)-($C$4+$C$12*A31)</f>
        <v>-261204.630496</v>
      </c>
      <c r="E31" s="11" t="n">
        <f aca="false">($D$18*A31)-($D$4+$D$12*A31)</f>
        <v>1532030</v>
      </c>
      <c r="F31" s="4"/>
      <c r="G31" s="4"/>
    </row>
    <row r="32" customFormat="false" ht="15" hidden="false" customHeight="false" outlineLevel="0" collapsed="false">
      <c r="A32" s="4" t="n">
        <v>12</v>
      </c>
      <c r="B32" s="4" t="s">
        <v>250</v>
      </c>
      <c r="C32" s="18" t="n">
        <f aca="false">(($B$18*A32)-($B$4+$B$12*A32))/$B$4</f>
        <v>-1.44139473706284</v>
      </c>
      <c r="D32" s="18" t="n">
        <f aca="false">(($C$18*A32)-($C$4+$C$12*A32))/$C$4</f>
        <v>-0.41600085730587</v>
      </c>
      <c r="E32" s="18" t="n">
        <f aca="false">(($D$18*A32)-($D$4+$D$12*A32))/$D$4</f>
        <v>1.93927848101266</v>
      </c>
      <c r="F32" s="4"/>
      <c r="G32" s="4"/>
    </row>
    <row r="33" customFormat="false" ht="15" hidden="false" customHeight="false" outlineLevel="0" collapsed="false">
      <c r="A33" s="4" t="n">
        <v>12</v>
      </c>
      <c r="B33" s="4" t="s">
        <v>251</v>
      </c>
      <c r="C33" s="8" t="n">
        <f aca="false">($B$22*A33)+Assumptions!$B$12+Assumptions!$B$13+($B$12*A33)</f>
        <v>1094544.815808</v>
      </c>
      <c r="D33" s="8" t="n">
        <f aca="false">($C$22*A33)+Assumptions!$C$12+Assumptions!$C$13+($C$12*A33)</f>
        <v>789940.408592</v>
      </c>
      <c r="E33" s="8" t="n">
        <f aca="false">($D$22*A33)+Assumptions!$D$12+Assumptions!$D$13+($D$12*A33)</f>
        <v>638170</v>
      </c>
      <c r="F33" s="4"/>
      <c r="G33" s="4"/>
    </row>
    <row r="34" customFormat="false" ht="15" hidden="false" customHeight="false" outlineLevel="0" collapsed="false">
      <c r="A34" s="4" t="n">
        <v>24</v>
      </c>
      <c r="B34" s="4" t="s">
        <v>246</v>
      </c>
      <c r="C34" s="11" t="n">
        <f aca="false">$B$4+$B$12*A34</f>
        <v>1288624.815808</v>
      </c>
      <c r="D34" s="11" t="n">
        <f aca="false">$C$4+$C$12*A34</f>
        <v>1445366.008592</v>
      </c>
      <c r="E34" s="11" t="n">
        <f aca="false">$D$4+$D$12*A34</f>
        <v>1746340</v>
      </c>
      <c r="F34" s="4"/>
      <c r="G34" s="4"/>
    </row>
    <row r="35" customFormat="false" ht="15" hidden="false" customHeight="false" outlineLevel="0" collapsed="false">
      <c r="A35" s="4" t="n">
        <v>24</v>
      </c>
      <c r="B35" s="4" t="s">
        <v>247</v>
      </c>
      <c r="C35" s="11" t="n">
        <f aca="false">$B$16*A35</f>
        <v>407040</v>
      </c>
      <c r="D35" s="11" t="n">
        <f aca="false">$C$16*A35</f>
        <v>1043971.2</v>
      </c>
      <c r="E35" s="11" t="n">
        <f aca="false">$D$16*A35</f>
        <v>3332400</v>
      </c>
      <c r="F35" s="4"/>
      <c r="G35" s="4"/>
    </row>
    <row r="36" customFormat="false" ht="15" hidden="false" customHeight="false" outlineLevel="0" collapsed="false">
      <c r="A36" s="4" t="n">
        <v>24</v>
      </c>
      <c r="B36" s="4" t="s">
        <v>248</v>
      </c>
      <c r="C36" s="11" t="n">
        <f aca="false">$B$17*A36</f>
        <v>141120</v>
      </c>
      <c r="D36" s="11" t="n">
        <f aca="false">$C$17*A36</f>
        <v>506880</v>
      </c>
      <c r="E36" s="11" t="n">
        <f aca="false">$D$17*A36</f>
        <v>2268000</v>
      </c>
      <c r="F36" s="4"/>
      <c r="G36" s="4"/>
    </row>
    <row r="37" customFormat="false" ht="15" hidden="false" customHeight="false" outlineLevel="0" collapsed="false">
      <c r="A37" s="4" t="n">
        <v>24</v>
      </c>
      <c r="B37" s="4" t="s">
        <v>249</v>
      </c>
      <c r="C37" s="11" t="n">
        <f aca="false">($B$18*A37)-($B$4+$B$12*A37)</f>
        <v>-740464.815808</v>
      </c>
      <c r="D37" s="11" t="n">
        <f aca="false">($C$18*A37)-($C$4+$C$12*A37)</f>
        <v>105485.191408</v>
      </c>
      <c r="E37" s="11" t="n">
        <f aca="false">($D$18*A37)-($D$4+$D$12*A37)</f>
        <v>3854060</v>
      </c>
      <c r="F37" s="4"/>
      <c r="G37" s="4"/>
    </row>
    <row r="38" customFormat="false" ht="15" hidden="false" customHeight="false" outlineLevel="0" collapsed="false">
      <c r="A38" s="4" t="n">
        <v>24</v>
      </c>
      <c r="B38" s="4" t="s">
        <v>250</v>
      </c>
      <c r="C38" s="18" t="n">
        <f aca="false">(($B$18*A38)-($B$4+$B$12*A38))/$B$4</f>
        <v>-1.88278947412568</v>
      </c>
      <c r="D38" s="18" t="n">
        <f aca="false">(($C$18*A38)-($C$4+$C$12*A38))/$C$4</f>
        <v>0.16799828538826</v>
      </c>
      <c r="E38" s="18" t="n">
        <f aca="false">(($D$18*A38)-($D$4+$D$12*A38))/$D$4</f>
        <v>4.87855696202532</v>
      </c>
      <c r="F38" s="4"/>
      <c r="G38" s="4"/>
    </row>
    <row r="39" customFormat="false" ht="15" hidden="false" customHeight="false" outlineLevel="0" collapsed="false">
      <c r="A39" s="4" t="n">
        <v>24</v>
      </c>
      <c r="B39" s="4" t="s">
        <v>251</v>
      </c>
      <c r="C39" s="8" t="n">
        <f aca="false">($B$22*A39)+Assumptions!$B$12+Assumptions!$B$13+($B$12*A39)</f>
        <v>2109089.631616</v>
      </c>
      <c r="D39" s="8" t="n">
        <f aca="false">($C$22*A39)+Assumptions!$C$12+Assumptions!$C$13+($C$12*A39)</f>
        <v>1459880.817184</v>
      </c>
      <c r="E39" s="8" t="n">
        <f aca="false">($D$22*A39)+Assumptions!$D$12+Assumptions!$D$13+($D$12*A39)</f>
        <v>1116340</v>
      </c>
      <c r="F39" s="4"/>
      <c r="G39" s="4"/>
    </row>
    <row r="40" customFormat="false" ht="15" hidden="false" customHeight="false" outlineLevel="0" collapsed="false">
      <c r="A40" s="4" t="n">
        <v>36</v>
      </c>
      <c r="B40" s="4" t="s">
        <v>246</v>
      </c>
      <c r="C40" s="11" t="n">
        <f aca="false">$B$4+$B$12*A40</f>
        <v>1736296.859512</v>
      </c>
      <c r="D40" s="11" t="n">
        <f aca="false">$C$4+$C$12*A40</f>
        <v>1854101.786688</v>
      </c>
      <c r="E40" s="11" t="n">
        <f aca="false">$D$4+$D$12*A40</f>
        <v>2224510</v>
      </c>
      <c r="F40" s="4"/>
      <c r="G40" s="4"/>
    </row>
    <row r="41" customFormat="false" ht="15" hidden="false" customHeight="false" outlineLevel="0" collapsed="false">
      <c r="A41" s="4" t="n">
        <v>36</v>
      </c>
      <c r="B41" s="4" t="s">
        <v>247</v>
      </c>
      <c r="C41" s="11" t="n">
        <f aca="false">$B$16*A41</f>
        <v>610560</v>
      </c>
      <c r="D41" s="11" t="n">
        <f aca="false">$C$16*A41</f>
        <v>1565956.8</v>
      </c>
      <c r="E41" s="11" t="n">
        <f aca="false">$D$16*A41</f>
        <v>4998600</v>
      </c>
      <c r="F41" s="4"/>
      <c r="G41" s="4"/>
    </row>
    <row r="42" customFormat="false" ht="15" hidden="false" customHeight="false" outlineLevel="0" collapsed="false">
      <c r="A42" s="4" t="n">
        <v>36</v>
      </c>
      <c r="B42" s="4" t="s">
        <v>248</v>
      </c>
      <c r="C42" s="11" t="n">
        <f aca="false">$B$17*A42</f>
        <v>211680</v>
      </c>
      <c r="D42" s="11" t="n">
        <f aca="false">$C$17*A42</f>
        <v>760320</v>
      </c>
      <c r="E42" s="11" t="n">
        <f aca="false">$D$17*A42</f>
        <v>3402000</v>
      </c>
      <c r="F42" s="4"/>
      <c r="G42" s="4"/>
    </row>
    <row r="43" customFormat="false" ht="15" hidden="false" customHeight="false" outlineLevel="0" collapsed="false">
      <c r="A43" s="4" t="n">
        <v>36</v>
      </c>
      <c r="B43" s="4" t="s">
        <v>249</v>
      </c>
      <c r="C43" s="11" t="n">
        <f aca="false">($B$18*A43)-($B$4+$B$12*A43)</f>
        <v>-914056.859512</v>
      </c>
      <c r="D43" s="11" t="n">
        <f aca="false">($C$18*A43)-($C$4+$C$12*A43)</f>
        <v>472175.013312</v>
      </c>
      <c r="E43" s="11" t="n">
        <f aca="false">($D$18*A43)-($D$4+$D$12*A43)</f>
        <v>6176090</v>
      </c>
      <c r="F43" s="4"/>
      <c r="G43" s="4"/>
    </row>
    <row r="44" customFormat="false" ht="15" hidden="false" customHeight="false" outlineLevel="0" collapsed="false">
      <c r="A44" s="4" t="n">
        <v>36</v>
      </c>
      <c r="B44" s="4" t="s">
        <v>250</v>
      </c>
      <c r="C44" s="18" t="n">
        <f aca="false">(($B$18*A44)-($B$4+$B$12*A44))/$B$4</f>
        <v>-2.32418421118852</v>
      </c>
      <c r="D44" s="18" t="n">
        <f aca="false">(($C$18*A44)-($C$4+$C$12*A44))/$C$4</f>
        <v>0.75199742808239</v>
      </c>
      <c r="E44" s="18" t="n">
        <f aca="false">(($D$18*A44)-($D$4+$D$12*A44))/$D$4</f>
        <v>7.81783544303798</v>
      </c>
      <c r="F44" s="4"/>
      <c r="G44" s="4"/>
    </row>
    <row r="45" customFormat="false" ht="15" hidden="false" customHeight="false" outlineLevel="0" collapsed="false">
      <c r="A45" s="4" t="n">
        <v>36</v>
      </c>
      <c r="B45" s="4" t="s">
        <v>251</v>
      </c>
      <c r="C45" s="8" t="n">
        <f aca="false">($B$22*A45)+Assumptions!$B$12+Assumptions!$B$13+($B$12*A45)</f>
        <v>3123634.447424</v>
      </c>
      <c r="D45" s="8" t="n">
        <f aca="false">($C$22*A45)+Assumptions!$C$12+Assumptions!$C$13+($C$12*A45)</f>
        <v>2129821.225776</v>
      </c>
      <c r="E45" s="8" t="n">
        <f aca="false">($D$22*A45)+Assumptions!$D$12+Assumptions!$D$13+($D$12*A45)</f>
        <v>1594510</v>
      </c>
      <c r="F45" s="4"/>
      <c r="G45" s="4"/>
    </row>
  </sheetData>
  <autoFilter ref="A1:G45"/>
  <mergeCells count="2">
    <mergeCell ref="A1:G1"/>
    <mergeCell ref="A2:G2"/>
  </mergeCell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2" min="2" style="1" width="16"/>
    <col collapsed="false" customWidth="true" hidden="false" outlineLevel="0" max="3" min="3" style="1" width="15"/>
    <col collapsed="false" customWidth="true" hidden="false" outlineLevel="0" max="5" min="4" style="1" width="16"/>
    <col collapsed="false" customWidth="true" hidden="false" outlineLevel="0" max="7" min="6" style="1" width="24"/>
    <col collapsed="false" customWidth="true" hidden="false" outlineLevel="0" max="9" min="8" style="1" width="15"/>
    <col collapsed="false" customWidth="true" hidden="false" outlineLevel="0" max="10" min="10" style="1" width="42"/>
    <col collapsed="false" customWidth="true" hidden="false" outlineLevel="0" max="11" min="11" style="1" width="23"/>
    <col collapsed="false" customWidth="true" hidden="false" outlineLevel="0" max="12" min="12" style="1" width="30"/>
  </cols>
  <sheetData>
    <row r="1" customFormat="false" ht="19.7" hidden="false" customHeight="true" outlineLevel="0" collapsed="false">
      <c r="A1" s="2" t="s">
        <v>252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5" hidden="false" customHeight="true" outlineLevel="0" collapsed="false">
      <c r="A2" s="3" t="s">
        <v>253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" hidden="false" customHeight="true" outlineLevel="0" collapsed="false">
      <c r="A3" s="19" t="s">
        <v>254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customFormat="false" ht="15" hidden="false" customHeight="fals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15" hidden="false" customHeight="false" outlineLevel="0" collapsed="false">
      <c r="A5" s="5" t="s">
        <v>110</v>
      </c>
      <c r="B5" s="5" t="s">
        <v>255</v>
      </c>
      <c r="C5" s="5" t="s">
        <v>256</v>
      </c>
      <c r="D5" s="5" t="s">
        <v>257</v>
      </c>
      <c r="E5" s="5" t="s">
        <v>258</v>
      </c>
      <c r="F5" s="5" t="s">
        <v>259</v>
      </c>
      <c r="G5" s="5" t="s">
        <v>260</v>
      </c>
      <c r="H5" s="5" t="s">
        <v>104</v>
      </c>
      <c r="I5" s="5" t="s">
        <v>105</v>
      </c>
      <c r="J5" s="5" t="s">
        <v>261</v>
      </c>
      <c r="K5" s="5" t="s">
        <v>262</v>
      </c>
      <c r="L5" s="5" t="s">
        <v>263</v>
      </c>
    </row>
    <row r="6" customFormat="false" ht="23.85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4"/>
      <c r="J6" s="4" t="s">
        <v>264</v>
      </c>
      <c r="K6" s="4"/>
      <c r="L6" s="4" t="s">
        <v>265</v>
      </c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</sheetData>
  <autoFilter ref="A1:L16"/>
  <mergeCells count="3">
    <mergeCell ref="A1:L1"/>
    <mergeCell ref="A2:L2"/>
    <mergeCell ref="A3:L3"/>
  </mergeCell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20"/>
    <col collapsed="false" customWidth="true" hidden="false" outlineLevel="0" max="3" min="3" style="1" width="34"/>
    <col collapsed="false" customWidth="true" hidden="false" outlineLevel="0" max="4" min="4" style="1" width="17"/>
    <col collapsed="false" customWidth="true" hidden="false" outlineLevel="0" max="5" min="5" style="1" width="60"/>
    <col collapsed="false" customWidth="true" hidden="false" outlineLevel="0" max="6" min="6" style="1" width="52"/>
    <col collapsed="false" customWidth="true" hidden="false" outlineLevel="0" max="7" min="7" style="1" width="24"/>
  </cols>
  <sheetData>
    <row r="1" customFormat="false" ht="19.7" hidden="false" customHeight="true" outlineLevel="0" collapsed="false">
      <c r="A1" s="2" t="s">
        <v>266</v>
      </c>
      <c r="B1" s="2"/>
      <c r="C1" s="2"/>
      <c r="D1" s="2"/>
      <c r="E1" s="2"/>
      <c r="F1" s="2"/>
      <c r="G1" s="2"/>
    </row>
    <row r="2" customFormat="false" ht="15" hidden="false" customHeight="true" outlineLevel="0" collapsed="false">
      <c r="A2" s="3" t="s">
        <v>267</v>
      </c>
      <c r="B2" s="3"/>
      <c r="C2" s="3"/>
      <c r="D2" s="3"/>
      <c r="E2" s="3"/>
      <c r="F2" s="3"/>
      <c r="G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</row>
    <row r="4" customFormat="false" ht="15" hidden="false" customHeight="false" outlineLevel="0" collapsed="false">
      <c r="A4" s="5" t="s">
        <v>268</v>
      </c>
      <c r="B4" s="5" t="s">
        <v>269</v>
      </c>
      <c r="C4" s="5" t="s">
        <v>270</v>
      </c>
      <c r="D4" s="5" t="s">
        <v>271</v>
      </c>
      <c r="E4" s="5" t="s">
        <v>110</v>
      </c>
      <c r="F4" s="5" t="s">
        <v>272</v>
      </c>
      <c r="G4" s="5" t="s">
        <v>273</v>
      </c>
    </row>
    <row r="5" customFormat="false" ht="15" hidden="false" customHeight="false" outlineLevel="0" collapsed="false">
      <c r="A5" s="4" t="s">
        <v>274</v>
      </c>
      <c r="B5" s="4" t="s">
        <v>275</v>
      </c>
      <c r="C5" s="4" t="s">
        <v>276</v>
      </c>
      <c r="D5" s="4" t="s">
        <v>10</v>
      </c>
      <c r="E5" s="12" t="s">
        <v>277</v>
      </c>
      <c r="F5" s="4" t="s">
        <v>278</v>
      </c>
      <c r="G5" s="4" t="s">
        <v>279</v>
      </c>
    </row>
    <row r="6" customFormat="false" ht="15" hidden="false" customHeight="false" outlineLevel="0" collapsed="false">
      <c r="A6" s="4" t="s">
        <v>280</v>
      </c>
      <c r="B6" s="4" t="s">
        <v>281</v>
      </c>
      <c r="C6" s="4" t="s">
        <v>282</v>
      </c>
      <c r="D6" s="4" t="s">
        <v>10</v>
      </c>
      <c r="E6" s="12" t="s">
        <v>283</v>
      </c>
      <c r="F6" s="4" t="s">
        <v>284</v>
      </c>
      <c r="G6" s="4" t="s">
        <v>285</v>
      </c>
    </row>
    <row r="7" customFormat="false" ht="15" hidden="false" customHeight="false" outlineLevel="0" collapsed="false">
      <c r="A7" s="4" t="s">
        <v>286</v>
      </c>
      <c r="B7" s="4" t="s">
        <v>281</v>
      </c>
      <c r="C7" s="4" t="s">
        <v>287</v>
      </c>
      <c r="D7" s="4" t="s">
        <v>10</v>
      </c>
      <c r="E7" s="12" t="s">
        <v>118</v>
      </c>
      <c r="F7" s="4" t="s">
        <v>288</v>
      </c>
      <c r="G7" s="4" t="s">
        <v>289</v>
      </c>
    </row>
    <row r="8" customFormat="false" ht="15" hidden="false" customHeight="false" outlineLevel="0" collapsed="false">
      <c r="A8" s="4" t="s">
        <v>290</v>
      </c>
      <c r="B8" s="4" t="s">
        <v>291</v>
      </c>
      <c r="C8" s="4" t="s">
        <v>292</v>
      </c>
      <c r="D8" s="4" t="s">
        <v>10</v>
      </c>
      <c r="E8" s="12" t="s">
        <v>293</v>
      </c>
      <c r="F8" s="4" t="s">
        <v>294</v>
      </c>
      <c r="G8" s="4" t="s">
        <v>279</v>
      </c>
    </row>
    <row r="9" customFormat="false" ht="15" hidden="false" customHeight="false" outlineLevel="0" collapsed="false">
      <c r="A9" s="4" t="s">
        <v>295</v>
      </c>
      <c r="B9" s="4" t="s">
        <v>291</v>
      </c>
      <c r="C9" s="4" t="s">
        <v>296</v>
      </c>
      <c r="D9" s="4" t="s">
        <v>10</v>
      </c>
      <c r="E9" s="12" t="s">
        <v>297</v>
      </c>
      <c r="F9" s="4" t="s">
        <v>298</v>
      </c>
      <c r="G9" s="4" t="s">
        <v>279</v>
      </c>
    </row>
    <row r="10" customFormat="false" ht="15" hidden="false" customHeight="false" outlineLevel="0" collapsed="false">
      <c r="A10" s="4" t="s">
        <v>299</v>
      </c>
      <c r="B10" s="4" t="s">
        <v>291</v>
      </c>
      <c r="C10" s="4" t="s">
        <v>300</v>
      </c>
      <c r="D10" s="4" t="s">
        <v>10</v>
      </c>
      <c r="E10" s="12" t="s">
        <v>301</v>
      </c>
      <c r="F10" s="4" t="s">
        <v>302</v>
      </c>
      <c r="G10" s="4" t="s">
        <v>279</v>
      </c>
    </row>
    <row r="11" customFormat="false" ht="15" hidden="false" customHeight="false" outlineLevel="0" collapsed="false">
      <c r="A11" s="4" t="s">
        <v>303</v>
      </c>
      <c r="B11" s="4" t="s">
        <v>304</v>
      </c>
      <c r="C11" s="4" t="s">
        <v>305</v>
      </c>
      <c r="D11" s="4" t="s">
        <v>10</v>
      </c>
      <c r="E11" s="12" t="s">
        <v>143</v>
      </c>
      <c r="F11" s="4" t="s">
        <v>306</v>
      </c>
      <c r="G11" s="4" t="s">
        <v>307</v>
      </c>
    </row>
    <row r="12" customFormat="false" ht="15" hidden="false" customHeight="false" outlineLevel="0" collapsed="false">
      <c r="A12" s="4" t="s">
        <v>308</v>
      </c>
      <c r="B12" s="4" t="s">
        <v>304</v>
      </c>
      <c r="C12" s="4" t="s">
        <v>309</v>
      </c>
      <c r="D12" s="4" t="s">
        <v>10</v>
      </c>
      <c r="E12" s="12" t="s">
        <v>146</v>
      </c>
      <c r="F12" s="4" t="s">
        <v>310</v>
      </c>
      <c r="G12" s="4" t="s">
        <v>307</v>
      </c>
    </row>
    <row r="13" customFormat="false" ht="15" hidden="false" customHeight="false" outlineLevel="0" collapsed="false">
      <c r="A13" s="4" t="s">
        <v>311</v>
      </c>
      <c r="B13" s="4" t="s">
        <v>304</v>
      </c>
      <c r="C13" s="4" t="s">
        <v>312</v>
      </c>
      <c r="D13" s="4" t="s">
        <v>10</v>
      </c>
      <c r="E13" s="12" t="s">
        <v>130</v>
      </c>
      <c r="F13" s="4" t="s">
        <v>310</v>
      </c>
      <c r="G13" s="4" t="s">
        <v>307</v>
      </c>
    </row>
    <row r="14" customFormat="false" ht="15" hidden="false" customHeight="false" outlineLevel="0" collapsed="false">
      <c r="A14" s="4" t="s">
        <v>313</v>
      </c>
      <c r="B14" s="4" t="s">
        <v>169</v>
      </c>
      <c r="C14" s="4" t="s">
        <v>314</v>
      </c>
      <c r="D14" s="4" t="s">
        <v>10</v>
      </c>
      <c r="E14" s="12" t="s">
        <v>174</v>
      </c>
      <c r="F14" s="4" t="s">
        <v>315</v>
      </c>
      <c r="G14" s="4" t="s">
        <v>316</v>
      </c>
    </row>
    <row r="15" customFormat="false" ht="15" hidden="false" customHeight="false" outlineLevel="0" collapsed="false">
      <c r="A15" s="4" t="s">
        <v>317</v>
      </c>
      <c r="B15" s="4" t="s">
        <v>160</v>
      </c>
      <c r="C15" s="4" t="s">
        <v>318</v>
      </c>
      <c r="D15" s="4" t="s">
        <v>10</v>
      </c>
      <c r="E15" s="12" t="s">
        <v>164</v>
      </c>
      <c r="F15" s="4" t="s">
        <v>319</v>
      </c>
      <c r="G15" s="4" t="s">
        <v>320</v>
      </c>
    </row>
    <row r="16" customFormat="false" ht="15" hidden="false" customHeight="false" outlineLevel="0" collapsed="false">
      <c r="A16" s="4" t="s">
        <v>321</v>
      </c>
      <c r="B16" s="4" t="s">
        <v>160</v>
      </c>
      <c r="C16" s="4" t="s">
        <v>322</v>
      </c>
      <c r="D16" s="4" t="s">
        <v>10</v>
      </c>
      <c r="E16" s="12" t="s">
        <v>323</v>
      </c>
      <c r="F16" s="4" t="s">
        <v>324</v>
      </c>
      <c r="G16" s="4" t="s">
        <v>316</v>
      </c>
    </row>
    <row r="17" customFormat="false" ht="15" hidden="false" customHeight="false" outlineLevel="0" collapsed="false">
      <c r="A17" s="4" t="s">
        <v>325</v>
      </c>
      <c r="B17" s="4" t="s">
        <v>190</v>
      </c>
      <c r="C17" s="4" t="s">
        <v>326</v>
      </c>
      <c r="D17" s="4" t="s">
        <v>10</v>
      </c>
      <c r="E17" s="12" t="s">
        <v>195</v>
      </c>
      <c r="F17" s="4" t="s">
        <v>327</v>
      </c>
      <c r="G17" s="4" t="s">
        <v>328</v>
      </c>
    </row>
    <row r="18" customFormat="false" ht="15" hidden="false" customHeight="false" outlineLevel="0" collapsed="false">
      <c r="A18" s="4" t="s">
        <v>329</v>
      </c>
      <c r="B18" s="4" t="s">
        <v>196</v>
      </c>
      <c r="C18" s="4" t="s">
        <v>330</v>
      </c>
      <c r="D18" s="4" t="s">
        <v>10</v>
      </c>
      <c r="E18" s="12" t="s">
        <v>201</v>
      </c>
      <c r="F18" s="4" t="s">
        <v>331</v>
      </c>
      <c r="G18" s="4" t="s">
        <v>332</v>
      </c>
    </row>
    <row r="19" customFormat="false" ht="15" hidden="false" customHeight="false" outlineLevel="0" collapsed="false">
      <c r="A19" s="4" t="s">
        <v>333</v>
      </c>
      <c r="B19" s="4" t="s">
        <v>179</v>
      </c>
      <c r="C19" s="4" t="s">
        <v>334</v>
      </c>
      <c r="D19" s="4" t="s">
        <v>10</v>
      </c>
      <c r="E19" s="12" t="s">
        <v>183</v>
      </c>
      <c r="F19" s="4" t="s">
        <v>335</v>
      </c>
      <c r="G19" s="4" t="s">
        <v>336</v>
      </c>
    </row>
    <row r="20" customFormat="false" ht="15" hidden="false" customHeight="false" outlineLevel="0" collapsed="false">
      <c r="A20" s="4" t="s">
        <v>337</v>
      </c>
      <c r="B20" s="4" t="s">
        <v>202</v>
      </c>
      <c r="C20" s="4" t="s">
        <v>338</v>
      </c>
      <c r="D20" s="4" t="s">
        <v>10</v>
      </c>
      <c r="E20" s="12" t="s">
        <v>205</v>
      </c>
      <c r="F20" s="4" t="s">
        <v>339</v>
      </c>
      <c r="G20" s="4" t="s">
        <v>336</v>
      </c>
    </row>
    <row r="21" customFormat="false" ht="15" hidden="false" customHeight="false" outlineLevel="0" collapsed="false">
      <c r="A21" s="4" t="s">
        <v>340</v>
      </c>
      <c r="B21" s="4" t="s">
        <v>341</v>
      </c>
      <c r="C21" s="4" t="s">
        <v>342</v>
      </c>
      <c r="D21" s="4" t="s">
        <v>10</v>
      </c>
      <c r="E21" s="12" t="s">
        <v>217</v>
      </c>
      <c r="F21" s="4" t="s">
        <v>343</v>
      </c>
      <c r="G21" s="4" t="s">
        <v>344</v>
      </c>
    </row>
    <row r="22" customFormat="false" ht="15" hidden="false" customHeight="false" outlineLevel="0" collapsed="false">
      <c r="A22" s="4" t="s">
        <v>345</v>
      </c>
      <c r="B22" s="4" t="s">
        <v>346</v>
      </c>
      <c r="C22" s="4" t="s">
        <v>347</v>
      </c>
      <c r="D22" s="4" t="s">
        <v>10</v>
      </c>
      <c r="E22" s="12" t="s">
        <v>348</v>
      </c>
      <c r="F22" s="4" t="s">
        <v>349</v>
      </c>
      <c r="G22" s="4" t="s">
        <v>279</v>
      </c>
    </row>
    <row r="23" customFormat="false" ht="15" hidden="false" customHeight="false" outlineLevel="0" collapsed="false">
      <c r="A23" s="4" t="s">
        <v>350</v>
      </c>
      <c r="B23" s="4" t="s">
        <v>351</v>
      </c>
      <c r="C23" s="4" t="s">
        <v>214</v>
      </c>
      <c r="D23" s="4" t="s">
        <v>10</v>
      </c>
      <c r="E23" s="12" t="s">
        <v>352</v>
      </c>
      <c r="F23" s="4" t="s">
        <v>353</v>
      </c>
      <c r="G23" s="4" t="s">
        <v>354</v>
      </c>
    </row>
    <row r="24" customFormat="false" ht="15" hidden="false" customHeight="false" outlineLevel="0" collapsed="false">
      <c r="A24" s="4" t="s">
        <v>355</v>
      </c>
      <c r="B24" s="4" t="s">
        <v>351</v>
      </c>
      <c r="C24" s="4" t="s">
        <v>218</v>
      </c>
      <c r="D24" s="4" t="s">
        <v>10</v>
      </c>
      <c r="E24" s="12" t="s">
        <v>356</v>
      </c>
      <c r="F24" s="4" t="s">
        <v>357</v>
      </c>
      <c r="G24" s="4" t="s">
        <v>354</v>
      </c>
    </row>
    <row r="25" customFormat="false" ht="15" hidden="false" customHeight="false" outlineLevel="0" collapsed="false">
      <c r="A25" s="4" t="s">
        <v>358</v>
      </c>
      <c r="B25" s="4" t="s">
        <v>351</v>
      </c>
      <c r="C25" s="4" t="s">
        <v>359</v>
      </c>
      <c r="D25" s="4" t="s">
        <v>10</v>
      </c>
      <c r="E25" s="12" t="s">
        <v>360</v>
      </c>
      <c r="F25" s="4" t="s">
        <v>361</v>
      </c>
      <c r="G25" s="4" t="s">
        <v>354</v>
      </c>
    </row>
    <row r="26" customFormat="false" ht="15" hidden="false" customHeight="false" outlineLevel="0" collapsed="false">
      <c r="A26" s="4" t="s">
        <v>362</v>
      </c>
      <c r="B26" s="4" t="s">
        <v>351</v>
      </c>
      <c r="C26" s="4" t="s">
        <v>363</v>
      </c>
      <c r="D26" s="4" t="s">
        <v>10</v>
      </c>
      <c r="E26" s="12" t="s">
        <v>364</v>
      </c>
      <c r="F26" s="4" t="s">
        <v>365</v>
      </c>
      <c r="G26" s="4" t="s">
        <v>354</v>
      </c>
    </row>
    <row r="27" customFormat="false" ht="15" hidden="false" customHeight="false" outlineLevel="0" collapsed="false">
      <c r="A27" s="4" t="s">
        <v>366</v>
      </c>
      <c r="B27" s="4" t="s">
        <v>351</v>
      </c>
      <c r="C27" s="4" t="s">
        <v>367</v>
      </c>
      <c r="D27" s="4" t="s">
        <v>10</v>
      </c>
      <c r="E27" s="12" t="s">
        <v>368</v>
      </c>
      <c r="F27" s="4" t="s">
        <v>369</v>
      </c>
      <c r="G27" s="4" t="s">
        <v>354</v>
      </c>
    </row>
    <row r="28" customFormat="false" ht="15" hidden="false" customHeight="false" outlineLevel="0" collapsed="false">
      <c r="A28" s="4" t="s">
        <v>370</v>
      </c>
      <c r="B28" s="4" t="s">
        <v>351</v>
      </c>
      <c r="C28" s="4" t="s">
        <v>371</v>
      </c>
      <c r="D28" s="4" t="s">
        <v>10</v>
      </c>
      <c r="E28" s="12" t="s">
        <v>372</v>
      </c>
      <c r="F28" s="4" t="s">
        <v>373</v>
      </c>
      <c r="G28" s="4" t="s">
        <v>354</v>
      </c>
    </row>
    <row r="29" customFormat="false" ht="15" hidden="false" customHeight="false" outlineLevel="0" collapsed="false">
      <c r="A29" s="4" t="s">
        <v>374</v>
      </c>
      <c r="B29" s="4" t="s">
        <v>375</v>
      </c>
      <c r="C29" s="4" t="s">
        <v>376</v>
      </c>
      <c r="D29" s="4" t="s">
        <v>10</v>
      </c>
      <c r="E29" s="12" t="s">
        <v>377</v>
      </c>
      <c r="F29" s="4" t="s">
        <v>378</v>
      </c>
      <c r="G29" s="4" t="s">
        <v>354</v>
      </c>
    </row>
    <row r="30" customFormat="false" ht="15" hidden="false" customHeight="false" outlineLevel="0" collapsed="false">
      <c r="A30" s="4" t="s">
        <v>379</v>
      </c>
      <c r="B30" s="4" t="s">
        <v>380</v>
      </c>
      <c r="C30" s="4" t="s">
        <v>381</v>
      </c>
      <c r="D30" s="4" t="s">
        <v>10</v>
      </c>
      <c r="E30" s="12" t="s">
        <v>382</v>
      </c>
      <c r="F30" s="4" t="s">
        <v>383</v>
      </c>
      <c r="G30" s="4" t="s">
        <v>354</v>
      </c>
    </row>
    <row r="31" customFormat="false" ht="15" hidden="false" customHeight="false" outlineLevel="0" collapsed="false">
      <c r="A31" s="4" t="s">
        <v>384</v>
      </c>
      <c r="B31" s="4" t="s">
        <v>385</v>
      </c>
      <c r="C31" s="4" t="s">
        <v>386</v>
      </c>
      <c r="D31" s="4" t="s">
        <v>10</v>
      </c>
      <c r="E31" s="12" t="s">
        <v>387</v>
      </c>
      <c r="F31" s="4" t="s">
        <v>388</v>
      </c>
      <c r="G31" s="4" t="s">
        <v>354</v>
      </c>
    </row>
    <row r="32" customFormat="false" ht="15" hidden="false" customHeight="false" outlineLevel="0" collapsed="false">
      <c r="A32" s="4" t="s">
        <v>389</v>
      </c>
      <c r="B32" s="4" t="s">
        <v>390</v>
      </c>
      <c r="C32" s="4" t="s">
        <v>391</v>
      </c>
      <c r="D32" s="4" t="s">
        <v>10</v>
      </c>
      <c r="E32" s="12" t="s">
        <v>392</v>
      </c>
      <c r="F32" s="4" t="s">
        <v>393</v>
      </c>
      <c r="G32" s="4" t="s">
        <v>354</v>
      </c>
    </row>
    <row r="33" customFormat="false" ht="15" hidden="false" customHeight="false" outlineLevel="0" collapsed="false">
      <c r="A33" s="4" t="s">
        <v>394</v>
      </c>
      <c r="B33" s="4" t="s">
        <v>395</v>
      </c>
      <c r="C33" s="4" t="s">
        <v>396</v>
      </c>
      <c r="D33" s="4" t="s">
        <v>10</v>
      </c>
      <c r="E33" s="12" t="s">
        <v>397</v>
      </c>
      <c r="F33" s="4" t="s">
        <v>398</v>
      </c>
      <c r="G33" s="4" t="s">
        <v>399</v>
      </c>
    </row>
    <row r="34" customFormat="false" ht="15" hidden="false" customHeight="false" outlineLevel="0" collapsed="false">
      <c r="A34" s="4" t="s">
        <v>400</v>
      </c>
      <c r="B34" s="4" t="s">
        <v>395</v>
      </c>
      <c r="C34" s="4" t="s">
        <v>401</v>
      </c>
      <c r="D34" s="4" t="s">
        <v>10</v>
      </c>
      <c r="E34" s="12" t="s">
        <v>402</v>
      </c>
      <c r="F34" s="4" t="s">
        <v>403</v>
      </c>
      <c r="G34" s="4" t="s">
        <v>404</v>
      </c>
    </row>
    <row r="35" customFormat="false" ht="15" hidden="false" customHeight="false" outlineLevel="0" collapsed="false">
      <c r="A35" s="4" t="s">
        <v>405</v>
      </c>
      <c r="B35" s="4" t="s">
        <v>406</v>
      </c>
      <c r="C35" s="4" t="s">
        <v>407</v>
      </c>
      <c r="D35" s="4" t="s">
        <v>10</v>
      </c>
      <c r="E35" s="12" t="s">
        <v>408</v>
      </c>
      <c r="F35" s="4" t="s">
        <v>409</v>
      </c>
      <c r="G35" s="4" t="s">
        <v>354</v>
      </c>
    </row>
    <row r="36" customFormat="false" ht="15" hidden="false" customHeight="false" outlineLevel="0" collapsed="false">
      <c r="A36" s="4" t="s">
        <v>410</v>
      </c>
      <c r="B36" s="4" t="s">
        <v>411</v>
      </c>
      <c r="C36" s="4" t="s">
        <v>412</v>
      </c>
      <c r="D36" s="4" t="s">
        <v>10</v>
      </c>
      <c r="E36" s="12" t="s">
        <v>413</v>
      </c>
      <c r="F36" s="4" t="s">
        <v>414</v>
      </c>
      <c r="G36" s="4" t="s">
        <v>415</v>
      </c>
    </row>
    <row r="37" customFormat="false" ht="15" hidden="false" customHeight="false" outlineLevel="0" collapsed="false">
      <c r="A37" s="4" t="s">
        <v>416</v>
      </c>
      <c r="B37" s="4" t="s">
        <v>417</v>
      </c>
      <c r="C37" s="4" t="s">
        <v>418</v>
      </c>
      <c r="D37" s="4" t="s">
        <v>10</v>
      </c>
      <c r="E37" s="12" t="s">
        <v>419</v>
      </c>
      <c r="F37" s="4" t="s">
        <v>420</v>
      </c>
      <c r="G37" s="4" t="s">
        <v>421</v>
      </c>
    </row>
    <row r="38" customFormat="false" ht="15" hidden="false" customHeight="false" outlineLevel="0" collapsed="false">
      <c r="A38" s="4" t="s">
        <v>422</v>
      </c>
      <c r="B38" s="4" t="s">
        <v>423</v>
      </c>
      <c r="C38" s="4" t="s">
        <v>424</v>
      </c>
      <c r="D38" s="4" t="s">
        <v>10</v>
      </c>
      <c r="E38" s="12" t="s">
        <v>425</v>
      </c>
      <c r="F38" s="4" t="s">
        <v>426</v>
      </c>
      <c r="G38" s="4" t="s">
        <v>421</v>
      </c>
    </row>
    <row r="39" customFormat="false" ht="15" hidden="false" customHeight="false" outlineLevel="0" collapsed="false">
      <c r="A39" s="4" t="s">
        <v>427</v>
      </c>
      <c r="B39" s="4" t="s">
        <v>428</v>
      </c>
      <c r="C39" s="4" t="s">
        <v>429</v>
      </c>
      <c r="D39" s="4" t="s">
        <v>10</v>
      </c>
      <c r="E39" s="12" t="s">
        <v>430</v>
      </c>
      <c r="F39" s="4" t="s">
        <v>431</v>
      </c>
      <c r="G39" s="4" t="s">
        <v>421</v>
      </c>
    </row>
    <row r="40" customFormat="false" ht="15" hidden="false" customHeight="false" outlineLevel="0" collapsed="false">
      <c r="A40" s="4" t="s">
        <v>432</v>
      </c>
      <c r="B40" s="4" t="s">
        <v>433</v>
      </c>
      <c r="C40" s="4" t="s">
        <v>434</v>
      </c>
      <c r="D40" s="4" t="s">
        <v>10</v>
      </c>
      <c r="E40" s="12" t="s">
        <v>435</v>
      </c>
      <c r="F40" s="4" t="s">
        <v>436</v>
      </c>
      <c r="G40" s="4" t="s">
        <v>279</v>
      </c>
    </row>
    <row r="41" customFormat="false" ht="15" hidden="false" customHeight="false" outlineLevel="0" collapsed="false">
      <c r="A41" s="4" t="s">
        <v>437</v>
      </c>
      <c r="B41" s="4" t="s">
        <v>438</v>
      </c>
      <c r="C41" s="4" t="s">
        <v>439</v>
      </c>
      <c r="D41" s="4" t="s">
        <v>10</v>
      </c>
      <c r="E41" s="12" t="s">
        <v>440</v>
      </c>
      <c r="F41" s="4" t="s">
        <v>441</v>
      </c>
      <c r="G41" s="4" t="s">
        <v>421</v>
      </c>
    </row>
    <row r="42" customFormat="false" ht="15" hidden="false" customHeight="false" outlineLevel="0" collapsed="false">
      <c r="A42" s="4" t="s">
        <v>442</v>
      </c>
      <c r="B42" s="4" t="s">
        <v>443</v>
      </c>
      <c r="C42" s="4" t="s">
        <v>439</v>
      </c>
      <c r="D42" s="4" t="s">
        <v>10</v>
      </c>
      <c r="E42" s="12" t="s">
        <v>444</v>
      </c>
      <c r="F42" s="4" t="s">
        <v>445</v>
      </c>
      <c r="G42" s="4" t="s">
        <v>421</v>
      </c>
    </row>
  </sheetData>
  <autoFilter ref="A1:G42"/>
  <mergeCells count="2">
    <mergeCell ref="A1:G1"/>
    <mergeCell ref="A2:G2"/>
  </mergeCells>
  <hyperlinks>
    <hyperlink ref="E5" r:id="rId1" display="https://www.amd.com/en/products/processors/laptop/ryzen/ai-300-series/amd-ryzen-ai-max-plus-395.html"/>
    <hyperlink ref="E6" r:id="rId2" display="https://frame.work/desktop"/>
    <hyperlink ref="E7" r:id="rId3" display="https://frame.work/products/desktop-diy-amd-aimax300/configuration/new"/>
    <hyperlink ref="E8" r:id="rId4" display="https://www.nvidia.com/en-us/geforce/graphics-cards/30-series/rtx-3090-3090ti/"/>
    <hyperlink ref="E9" r:id="rId5" display="https://www.nvidia.com/en-us/geforce/graphics-cards/40-series/rtx-4090/"/>
    <hyperlink ref="E10" r:id="rId6" display="https://www.nvidia.com/en-us/geforce/graphics-cards/50-series/rtx-5090/"/>
    <hyperlink ref="E11" r:id="rId7" display="https://www.regard.ru/catalog?search=RTX%205090"/>
    <hyperlink ref="E12" r:id="rId8" display="https://www.regard.ru/catalog?search=RTX%204090"/>
    <hyperlink ref="E13" r:id="rId9" display="https://www.regard.ru/catalog?search=RTX%203090"/>
    <hyperlink ref="E14" r:id="rId10" display="https://cloud.ru/products/vychislitelnyye-moschnosti-s-gpu"/>
    <hyperlink ref="E15" r:id="rId11" display="https://cloud.vk.ru/pricelist/"/>
    <hyperlink ref="E16" r:id="rId12" display="https://cloud.vk.ru/cloud-gpu/"/>
    <hyperlink ref="E17" r:id="rId13" display="https://selectel.ru/services/dedicated/gpu/"/>
    <hyperlink ref="E18" r:id="rId14" display="https://yandex.cloud/ru/docs/compute/pricing"/>
    <hyperlink ref="E19" r:id="rId15" display="https://www.runpod.io/pricing"/>
    <hyperlink ref="E20" r:id="rId16" display="https://vast.ai/pricing"/>
    <hyperlink ref="E21" r:id="rId17" display="https://openrouter.ai/api/v1/models"/>
    <hyperlink ref="E22" r:id="rId18" display="https://www.cbr.ru/scripts/XML_daily.asp?date_req=09/09/2026"/>
    <hyperlink ref="E23" r:id="rId19" display="https://huggingface.co/Qwen/Qwen3.5-9B"/>
    <hyperlink ref="E24" r:id="rId20" display="https://huggingface.co/Qwen/Qwen3.5-35B-A3B"/>
    <hyperlink ref="E25" r:id="rId21" display="https://huggingface.co/Qwen/Qwen3.5-122B-A10B"/>
    <hyperlink ref="E26" r:id="rId22" display="https://huggingface.co/Qwen/Qwen3-VL-8B-Instruct"/>
    <hyperlink ref="E27" r:id="rId23" display="https://huggingface.co/Qwen/Qwen3-Embedding-0.6B"/>
    <hyperlink ref="E28" r:id="rId24" display="https://huggingface.co/Qwen/Qwen3-Reranker-0.6B"/>
    <hyperlink ref="E29" r:id="rId25" display="https://huggingface.co/deepseek-ai/DeepSeek-R1-Distill-Qwen-32B"/>
    <hyperlink ref="E30" r:id="rId26" display="https://huggingface.co/meta-llama/Llama-3.3-70B-Instruct"/>
    <hyperlink ref="E31" r:id="rId27" display="https://huggingface.co/openai/whisper-large-v3-turbo"/>
    <hyperlink ref="E32" r:id="rId28" display="https://huggingface.co/PaddlePaddle/PaddleOCR-VL"/>
    <hyperlink ref="E33" r:id="rId29" display="https://huggingface.co/black-forest-labs/FLUX.1-schnell"/>
    <hyperlink ref="E34" r:id="rId30" display="https://huggingface.co/black-forest-labs/FLUX.1-dev"/>
    <hyperlink ref="E35" r:id="rId31" display="https://huggingface.co/stabilityai/stable-diffusion-xl-base-1.0"/>
    <hyperlink ref="E36" r:id="rId32" display="https://rocm.docs.amd.com/projects/radeon-ryzen/en/latest/"/>
    <hyperlink ref="E37" r:id="rId33" display="https://github.com/ggml-org/llama.cpp"/>
    <hyperlink ref="E38" r:id="rId34" display="https://docs.vllm.ai/en/latest/getting_started/installation/gpu/"/>
    <hyperlink ref="E39" r:id="rId35" display="https://github.com/docling-project/docling"/>
    <hyperlink ref="E40" r:id="rId36" display="https://www.libreoffice.org/about-us/licenses/"/>
    <hyperlink ref="E41" r:id="rId37" display="https://github.com/gitbrent/PptxGenJS"/>
    <hyperlink ref="E42" r:id="rId38" display="https://github.com/open-webui/open-webui"/>
  </hyperlink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2026-09-09T07:23:04Z</dcterms:created>
  <dc:creator>openpyxl</dc:creator>
  <dc:description/>
  <dc:language>en-US</dc:language>
  <cp:lastModifiedBy/>
  <dcterms:modified xsi:type="dcterms:W3CDTF">2026-09-09T07:23:04Z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